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7520" windowHeight="7455" tabRatio="562"/>
  </bookViews>
  <sheets>
    <sheet name="СВОД" sheetId="16" r:id="rId1"/>
    <sheet name="МП 6" sheetId="10" state="hidden" r:id="rId2"/>
  </sheets>
  <definedNames>
    <definedName name="_xlnm.Print_Titles" localSheetId="0">СВОД!$4:$6</definedName>
    <definedName name="_xlnm.Print_Area" localSheetId="0">СВОД!$A$1:$P$426</definedName>
  </definedNames>
  <calcPr calcId="145621"/>
</workbook>
</file>

<file path=xl/calcChain.xml><?xml version="1.0" encoding="utf-8"?>
<calcChain xmlns="http://schemas.openxmlformats.org/spreadsheetml/2006/main">
  <c r="N404" i="16" l="1"/>
  <c r="N405" i="16"/>
  <c r="N406" i="16"/>
  <c r="N411" i="16"/>
  <c r="N403" i="16"/>
  <c r="I407" i="16" l="1"/>
  <c r="I406" i="16"/>
  <c r="E198" i="16" l="1"/>
  <c r="G198" i="16"/>
  <c r="H198" i="16"/>
  <c r="N198" i="16"/>
  <c r="I199" i="16"/>
  <c r="J199" i="16" s="1"/>
  <c r="N199" i="16"/>
  <c r="I200" i="16"/>
  <c r="J200" i="16" s="1"/>
  <c r="N200" i="16"/>
  <c r="I201" i="16"/>
  <c r="J201" i="16" s="1"/>
  <c r="N201" i="16"/>
  <c r="I202" i="16"/>
  <c r="J202" i="16" s="1"/>
  <c r="N202" i="16"/>
  <c r="N203" i="16"/>
  <c r="N204" i="16"/>
  <c r="N205" i="16"/>
  <c r="N206" i="16"/>
  <c r="N207" i="16"/>
  <c r="N208" i="16"/>
  <c r="N209" i="16"/>
  <c r="N210" i="16"/>
  <c r="N211" i="16"/>
  <c r="N212" i="16"/>
  <c r="N213" i="16"/>
  <c r="N67" i="16"/>
  <c r="N214" i="16" l="1"/>
  <c r="I198" i="16"/>
  <c r="J198" i="16" s="1"/>
  <c r="O198" i="16" l="1"/>
  <c r="N263" i="16"/>
  <c r="N256" i="16"/>
  <c r="N152" i="16"/>
  <c r="E89" i="16"/>
  <c r="N26" i="16" l="1"/>
  <c r="N27" i="16"/>
  <c r="N28" i="16"/>
  <c r="N29" i="16"/>
  <c r="I382" i="16" l="1"/>
  <c r="N8" i="16" l="1"/>
  <c r="N9" i="16"/>
  <c r="N10" i="16"/>
  <c r="N11" i="16"/>
  <c r="H7" i="16"/>
  <c r="G7" i="16"/>
  <c r="N83" i="16" l="1"/>
  <c r="N84" i="16"/>
  <c r="N86" i="16"/>
  <c r="N87" i="16"/>
  <c r="N82" i="16"/>
  <c r="H82" i="16"/>
  <c r="G82" i="16"/>
  <c r="N299" i="16"/>
  <c r="N298" i="16"/>
  <c r="N362" i="16"/>
  <c r="N363" i="16"/>
  <c r="N364" i="16"/>
  <c r="N365" i="16"/>
  <c r="H361" i="16"/>
  <c r="G361" i="16"/>
  <c r="I362" i="16"/>
  <c r="I363" i="16"/>
  <c r="I364" i="16"/>
  <c r="I365" i="16"/>
  <c r="N88" i="16" l="1"/>
  <c r="H403" i="16"/>
  <c r="N422" i="16"/>
  <c r="I405" i="16" l="1"/>
  <c r="G404" i="16"/>
  <c r="E403" i="16"/>
  <c r="G403" i="16" l="1"/>
  <c r="I403" i="16" s="1"/>
  <c r="J403" i="16" s="1"/>
  <c r="O403" i="16" s="1"/>
  <c r="I404" i="16"/>
  <c r="H246" i="16"/>
  <c r="G246" i="16"/>
  <c r="H310" i="16"/>
  <c r="G310" i="16"/>
  <c r="H215" i="16"/>
  <c r="G215" i="16"/>
  <c r="H152" i="16"/>
  <c r="G152" i="16"/>
  <c r="N96" i="16"/>
  <c r="I83" i="16"/>
  <c r="H107" i="16"/>
  <c r="G107" i="16"/>
  <c r="I310" i="16" l="1"/>
  <c r="N60" i="16"/>
  <c r="N59" i="16"/>
  <c r="N58" i="16"/>
  <c r="N57" i="16"/>
  <c r="N56" i="16"/>
  <c r="N55" i="16"/>
  <c r="N54" i="16"/>
  <c r="N53" i="16"/>
  <c r="N52" i="16"/>
  <c r="N51" i="16"/>
  <c r="N50" i="16"/>
  <c r="N49" i="16"/>
  <c r="N48" i="16"/>
  <c r="N47" i="16"/>
  <c r="N46" i="16"/>
  <c r="N45" i="16"/>
  <c r="N44" i="16"/>
  <c r="N43" i="16"/>
  <c r="N42" i="16"/>
  <c r="N41" i="16"/>
  <c r="N40" i="16"/>
  <c r="N39" i="16"/>
  <c r="N38" i="16"/>
  <c r="N37" i="16"/>
  <c r="N63" i="16" l="1"/>
  <c r="H37" i="16"/>
  <c r="G37" i="16"/>
  <c r="N385" i="16" l="1"/>
  <c r="N270" i="16"/>
  <c r="N269" i="16"/>
  <c r="N268" i="16"/>
  <c r="E215" i="16" l="1"/>
  <c r="G383" i="16" l="1"/>
  <c r="I385" i="16" l="1"/>
  <c r="N384" i="16"/>
  <c r="I384" i="16"/>
  <c r="N383" i="16"/>
  <c r="N382" i="16"/>
  <c r="E382" i="16"/>
  <c r="J382" i="16" s="1"/>
  <c r="I215" i="16"/>
  <c r="I85" i="16"/>
  <c r="I84" i="16"/>
  <c r="N401" i="16" l="1"/>
  <c r="O382" i="16" s="1"/>
  <c r="N265" i="16"/>
  <c r="J364" i="16" l="1"/>
  <c r="N361" i="16"/>
  <c r="I361" i="16"/>
  <c r="E361" i="16"/>
  <c r="J361" i="16" l="1"/>
  <c r="O361" i="16" l="1"/>
  <c r="H158" i="16"/>
  <c r="N223" i="16"/>
  <c r="N262" i="16"/>
  <c r="N264" i="16"/>
  <c r="N266" i="16"/>
  <c r="N267" i="16"/>
  <c r="N253" i="16"/>
  <c r="N254" i="16"/>
  <c r="N255" i="16"/>
  <c r="N257" i="16"/>
  <c r="N258" i="16"/>
  <c r="N259" i="16"/>
  <c r="N260" i="16"/>
  <c r="N261" i="16"/>
  <c r="N247" i="16"/>
  <c r="N248" i="16"/>
  <c r="N249" i="16"/>
  <c r="N250" i="16"/>
  <c r="N251" i="16"/>
  <c r="N252" i="16"/>
  <c r="N274" i="16"/>
  <c r="N285" i="16" s="1"/>
  <c r="E246" i="16"/>
  <c r="N98" i="16" l="1"/>
  <c r="N89" i="16"/>
  <c r="N90" i="16"/>
  <c r="E310" i="16"/>
  <c r="N310" i="16"/>
  <c r="I311" i="16"/>
  <c r="J311" i="16" s="1"/>
  <c r="N311" i="16"/>
  <c r="I312" i="16"/>
  <c r="J312" i="16" s="1"/>
  <c r="N312" i="16"/>
  <c r="I313" i="16"/>
  <c r="J313" i="16" s="1"/>
  <c r="N313" i="16"/>
  <c r="I314" i="16"/>
  <c r="J314" i="16" s="1"/>
  <c r="G64" i="16"/>
  <c r="G89" i="16"/>
  <c r="G135" i="16"/>
  <c r="G158" i="16"/>
  <c r="G178" i="16"/>
  <c r="G274" i="16"/>
  <c r="G286" i="16"/>
  <c r="G298" i="16"/>
  <c r="N356" i="16" l="1"/>
  <c r="J310" i="16"/>
  <c r="N359" i="16"/>
  <c r="O310" i="16" l="1"/>
  <c r="N159" i="16"/>
  <c r="H135" i="16" l="1"/>
  <c r="H298" i="16" l="1"/>
  <c r="I298" i="16" l="1"/>
  <c r="E82" i="16"/>
  <c r="N192" i="16" l="1"/>
  <c r="H178" i="16"/>
  <c r="H89" i="16" l="1"/>
  <c r="I89" i="16" s="1"/>
  <c r="I91" i="16"/>
  <c r="J91" i="16" s="1"/>
  <c r="I92" i="16"/>
  <c r="J92" i="16" s="1"/>
  <c r="I93" i="16"/>
  <c r="J93" i="16" s="1"/>
  <c r="I90" i="16"/>
  <c r="J90" i="16" s="1"/>
  <c r="N246" i="16" l="1"/>
  <c r="N271" i="16" s="1"/>
  <c r="N272" i="16" l="1"/>
  <c r="N244" i="16"/>
  <c r="N243" i="16"/>
  <c r="N242" i="16"/>
  <c r="N309" i="16" l="1"/>
  <c r="N290" i="16" l="1"/>
  <c r="I290" i="16"/>
  <c r="J290" i="16" s="1"/>
  <c r="N289" i="16"/>
  <c r="I289" i="16"/>
  <c r="J289" i="16" s="1"/>
  <c r="N288" i="16"/>
  <c r="I288" i="16"/>
  <c r="J288" i="16" s="1"/>
  <c r="N287" i="16"/>
  <c r="I287" i="16"/>
  <c r="J287" i="16" s="1"/>
  <c r="N286" i="16"/>
  <c r="H286" i="16"/>
  <c r="E286" i="16"/>
  <c r="N297" i="16" l="1"/>
  <c r="I286" i="16"/>
  <c r="J286" i="16" s="1"/>
  <c r="O286" i="16" l="1"/>
  <c r="N300" i="16"/>
  <c r="N302" i="16" l="1"/>
  <c r="I302" i="16"/>
  <c r="J302" i="16" s="1"/>
  <c r="N301" i="16"/>
  <c r="I301" i="16"/>
  <c r="J301" i="16" s="1"/>
  <c r="I300" i="16"/>
  <c r="J300" i="16" s="1"/>
  <c r="I299" i="16"/>
  <c r="J299" i="16" s="1"/>
  <c r="E298" i="16"/>
  <c r="N187" i="16"/>
  <c r="N178" i="16"/>
  <c r="N197" i="16" l="1"/>
  <c r="I249" i="16" l="1"/>
  <c r="N275" i="16" l="1"/>
  <c r="N276" i="16"/>
  <c r="N277" i="16"/>
  <c r="N278" i="16"/>
  <c r="H274" i="16"/>
  <c r="N284" i="16"/>
  <c r="N283" i="16"/>
  <c r="N282" i="16"/>
  <c r="N281" i="16"/>
  <c r="N280" i="16"/>
  <c r="N279" i="16"/>
  <c r="I278" i="16"/>
  <c r="J278" i="16" s="1"/>
  <c r="I277" i="16"/>
  <c r="J277" i="16" s="1"/>
  <c r="I276" i="16"/>
  <c r="J276" i="16" s="1"/>
  <c r="I275" i="16"/>
  <c r="J275" i="16" s="1"/>
  <c r="E274" i="16"/>
  <c r="N113" i="16"/>
  <c r="N114" i="16"/>
  <c r="N115" i="16"/>
  <c r="N116" i="16"/>
  <c r="N117" i="16"/>
  <c r="N118" i="16"/>
  <c r="N119" i="16"/>
  <c r="N120" i="16"/>
  <c r="N121" i="16"/>
  <c r="N122" i="16"/>
  <c r="N123" i="16"/>
  <c r="N124" i="16"/>
  <c r="N125" i="16"/>
  <c r="N126" i="16"/>
  <c r="N127" i="16"/>
  <c r="N128" i="16"/>
  <c r="N129" i="16"/>
  <c r="N130" i="16"/>
  <c r="N131" i="16"/>
  <c r="N132" i="16"/>
  <c r="N133" i="16"/>
  <c r="N108" i="16"/>
  <c r="N109" i="16"/>
  <c r="N110" i="16"/>
  <c r="N111" i="16"/>
  <c r="N138" i="16"/>
  <c r="N139" i="16"/>
  <c r="N140" i="16"/>
  <c r="N141" i="16"/>
  <c r="N142" i="16"/>
  <c r="N143" i="16"/>
  <c r="N144" i="16"/>
  <c r="N145" i="16"/>
  <c r="N146" i="16"/>
  <c r="N147" i="16"/>
  <c r="N148" i="16"/>
  <c r="N149" i="16"/>
  <c r="N150" i="16"/>
  <c r="N151" i="16"/>
  <c r="E135" i="16"/>
  <c r="I135" i="16"/>
  <c r="I136" i="16"/>
  <c r="I137" i="16"/>
  <c r="I138" i="16"/>
  <c r="J135" i="16" l="1"/>
  <c r="O135" i="16" s="1"/>
  <c r="J138" i="16"/>
  <c r="I274" i="16"/>
  <c r="J274" i="16" s="1"/>
  <c r="N65" i="16"/>
  <c r="N66" i="16"/>
  <c r="N68" i="16"/>
  <c r="N69" i="16"/>
  <c r="N70" i="16"/>
  <c r="N72" i="16"/>
  <c r="N73" i="16"/>
  <c r="O274" i="16" l="1"/>
  <c r="I66" i="16"/>
  <c r="I67" i="16"/>
  <c r="I68" i="16"/>
  <c r="I65" i="16"/>
  <c r="H64" i="16"/>
  <c r="E64" i="16"/>
  <c r="I64" i="16" l="1"/>
  <c r="J64" i="16" s="1"/>
  <c r="N92" i="16"/>
  <c r="N93" i="16"/>
  <c r="N94" i="16"/>
  <c r="N95" i="16"/>
  <c r="N97" i="16"/>
  <c r="N99" i="16"/>
  <c r="N100" i="16"/>
  <c r="N101" i="16"/>
  <c r="N91" i="16"/>
  <c r="N107" i="16"/>
  <c r="N134" i="16" s="1"/>
  <c r="J89" i="16"/>
  <c r="N222" i="16" l="1"/>
  <c r="N221" i="16"/>
  <c r="N220" i="16"/>
  <c r="N219" i="16"/>
  <c r="N218" i="16"/>
  <c r="N217" i="16"/>
  <c r="N216" i="16"/>
  <c r="N215" i="16"/>
  <c r="I219" i="16"/>
  <c r="J219" i="16" s="1"/>
  <c r="I218" i="16"/>
  <c r="J218" i="16" s="1"/>
  <c r="I217" i="16"/>
  <c r="J217" i="16" s="1"/>
  <c r="I216" i="16"/>
  <c r="J216" i="16" s="1"/>
  <c r="J215" i="16"/>
  <c r="N236" i="16" l="1"/>
  <c r="O215" i="16" l="1"/>
  <c r="I250" i="16"/>
  <c r="J250" i="16" s="1"/>
  <c r="I248" i="16"/>
  <c r="J248" i="16" s="1"/>
  <c r="I247" i="16"/>
  <c r="J247" i="16" s="1"/>
  <c r="I246" i="16"/>
  <c r="J246" i="16" l="1"/>
  <c r="O246" i="16" s="1"/>
  <c r="N241" i="16"/>
  <c r="I241" i="16"/>
  <c r="J241" i="16" s="1"/>
  <c r="J240" i="16"/>
  <c r="N239" i="16"/>
  <c r="I239" i="16"/>
  <c r="J239" i="16" s="1"/>
  <c r="N238" i="16"/>
  <c r="I238" i="16"/>
  <c r="J238" i="16" s="1"/>
  <c r="N237" i="16"/>
  <c r="I237" i="16"/>
  <c r="E237" i="16"/>
  <c r="N245" i="16" l="1"/>
  <c r="J237" i="16"/>
  <c r="O237" i="16" l="1"/>
  <c r="I182" i="16"/>
  <c r="I181" i="16"/>
  <c r="J181" i="16" s="1"/>
  <c r="I180" i="16"/>
  <c r="J180" i="16" s="1"/>
  <c r="I179" i="16"/>
  <c r="J179" i="16" s="1"/>
  <c r="I178" i="16"/>
  <c r="E178" i="16"/>
  <c r="J178" i="16" l="1"/>
  <c r="O178" i="16" s="1"/>
  <c r="N161" i="16"/>
  <c r="N175" i="16"/>
  <c r="N174" i="16"/>
  <c r="N173" i="16"/>
  <c r="N172" i="16"/>
  <c r="N171" i="16"/>
  <c r="N170" i="16"/>
  <c r="N169" i="16"/>
  <c r="N168" i="16"/>
  <c r="N167" i="16"/>
  <c r="N166" i="16"/>
  <c r="N165" i="16"/>
  <c r="N164" i="16"/>
  <c r="N163" i="16"/>
  <c r="N162" i="16"/>
  <c r="I162" i="16"/>
  <c r="I161" i="16"/>
  <c r="J161" i="16" s="1"/>
  <c r="N160" i="16"/>
  <c r="N177" i="16" s="1"/>
  <c r="I160" i="16"/>
  <c r="J160" i="16" s="1"/>
  <c r="I159" i="16"/>
  <c r="J159" i="16" s="1"/>
  <c r="I158" i="16"/>
  <c r="E158" i="16"/>
  <c r="J158" i="16" l="1"/>
  <c r="O158" i="16" s="1"/>
  <c r="N156" i="16"/>
  <c r="I156" i="16"/>
  <c r="J156" i="16" s="1"/>
  <c r="N155" i="16"/>
  <c r="I155" i="16"/>
  <c r="J155" i="16" s="1"/>
  <c r="N154" i="16"/>
  <c r="I154" i="16"/>
  <c r="J154" i="16" s="1"/>
  <c r="N153" i="16"/>
  <c r="I153" i="16"/>
  <c r="J153" i="16" s="1"/>
  <c r="I152" i="16"/>
  <c r="E152" i="16"/>
  <c r="N157" i="16" l="1"/>
  <c r="J152" i="16"/>
  <c r="O152" i="16" l="1"/>
  <c r="I111" i="16"/>
  <c r="J111" i="16" s="1"/>
  <c r="I110" i="16"/>
  <c r="J110" i="16" s="1"/>
  <c r="I109" i="16"/>
  <c r="J109" i="16" s="1"/>
  <c r="I108" i="16"/>
  <c r="J108" i="16" s="1"/>
  <c r="E107" i="16"/>
  <c r="J107" i="16" s="1"/>
  <c r="O107" i="16" s="1"/>
  <c r="I82" i="16" l="1"/>
  <c r="J82" i="16" s="1"/>
  <c r="O82" i="16" s="1"/>
  <c r="E7" i="16" l="1"/>
  <c r="N7" i="16"/>
  <c r="I8" i="16"/>
  <c r="J8" i="16" s="1"/>
  <c r="I9" i="16"/>
  <c r="J9" i="16" s="1"/>
  <c r="I10" i="16"/>
  <c r="J10" i="16" s="1"/>
  <c r="I11" i="16"/>
  <c r="J11" i="16" s="1"/>
  <c r="N12" i="16"/>
  <c r="N13" i="16"/>
  <c r="N14" i="16"/>
  <c r="N15" i="16"/>
  <c r="N16" i="16"/>
  <c r="E24" i="16"/>
  <c r="I24" i="16"/>
  <c r="N24" i="16"/>
  <c r="I25" i="16"/>
  <c r="J25" i="16" s="1"/>
  <c r="N25" i="16"/>
  <c r="I26" i="16"/>
  <c r="J26" i="16" s="1"/>
  <c r="I27" i="16"/>
  <c r="J27" i="16" s="1"/>
  <c r="I28" i="16"/>
  <c r="J28" i="16" s="1"/>
  <c r="E37" i="16"/>
  <c r="I37" i="16"/>
  <c r="I38" i="16"/>
  <c r="J38" i="16" s="1"/>
  <c r="I39" i="16"/>
  <c r="J39" i="16" s="1"/>
  <c r="I40" i="16"/>
  <c r="J40" i="16" s="1"/>
  <c r="I41" i="16"/>
  <c r="J41" i="16" s="1"/>
  <c r="N64" i="16"/>
  <c r="N74" i="16"/>
  <c r="N75" i="16"/>
  <c r="N76" i="16"/>
  <c r="N77" i="16"/>
  <c r="N78" i="16"/>
  <c r="N79" i="16"/>
  <c r="N81" i="16" l="1"/>
  <c r="N35" i="16"/>
  <c r="O64" i="16"/>
  <c r="N23" i="16"/>
  <c r="J24" i="16"/>
  <c r="I7" i="16"/>
  <c r="J7" i="16" s="1"/>
  <c r="J37" i="16"/>
  <c r="O37" i="16" s="1"/>
  <c r="O7" i="16" l="1"/>
  <c r="O24" i="16"/>
  <c r="J298" i="16"/>
  <c r="O298" i="16" s="1"/>
  <c r="N105" i="16" l="1"/>
  <c r="O89" i="16" s="1"/>
</calcChain>
</file>

<file path=xl/sharedStrings.xml><?xml version="1.0" encoding="utf-8"?>
<sst xmlns="http://schemas.openxmlformats.org/spreadsheetml/2006/main" count="470" uniqueCount="306">
  <si>
    <t>№ п/п</t>
  </si>
  <si>
    <t>Целевые показатели</t>
  </si>
  <si>
    <t>Ответственные исполнители              (Ф.И.О.  телефон)</t>
  </si>
  <si>
    <t>Источники финансирования</t>
  </si>
  <si>
    <t>% исполнения к плану</t>
  </si>
  <si>
    <t>план</t>
  </si>
  <si>
    <t>всего:</t>
  </si>
  <si>
    <t>Федеральный бюджет</t>
  </si>
  <si>
    <t>бюджет автономного округа</t>
  </si>
  <si>
    <t>бюджет муниципального образования</t>
  </si>
  <si>
    <t>Привлеченные средства</t>
  </si>
  <si>
    <t>в т.ч.     КАПы</t>
  </si>
  <si>
    <t xml:space="preserve">Наименование  муниципальной  программы </t>
  </si>
  <si>
    <t>Наименование мероприятий программы</t>
  </si>
  <si>
    <t>план на 2014 год</t>
  </si>
  <si>
    <t>на 01.01.2014</t>
  </si>
  <si>
    <t>Кассовое исполнение</t>
  </si>
  <si>
    <t xml:space="preserve">Причины отклонения </t>
  </si>
  <si>
    <t>Остаток 2013 года</t>
  </si>
  <si>
    <t>= гр.7/гр.6*100</t>
  </si>
  <si>
    <t>% финансирования к плану</t>
  </si>
  <si>
    <t>= гр.8/гр.7*100</t>
  </si>
  <si>
    <t>= гр.8/гр.6*100</t>
  </si>
  <si>
    <t>Исполнение 
(% исполнения к плану)</t>
  </si>
  <si>
    <t>Приложение №2</t>
  </si>
  <si>
    <t>Нефтеюганского района</t>
  </si>
  <si>
    <t>от "_____"____________2014 №________</t>
  </si>
  <si>
    <t>Главный бухгалтер</t>
  </si>
  <si>
    <t>Руководитель</t>
  </si>
  <si>
    <t>Исполнитель</t>
  </si>
  <si>
    <t>№ телефона</t>
  </si>
  <si>
    <t>% исполнения к  лимиту финансированию</t>
  </si>
  <si>
    <t>Отчет о ходе реализации  муниципальных программ  и ведомственных  целевых программ   Нефтеюганского района.</t>
  </si>
  <si>
    <t>Результаты реализации,  причины отклонения, проблемные вопросы (по каждому мероприятию)</t>
  </si>
  <si>
    <t>Лимит финансирования</t>
  </si>
  <si>
    <t xml:space="preserve">к письму  администрации </t>
  </si>
  <si>
    <t xml:space="preserve">Наименование муниципальной  программы </t>
  </si>
  <si>
    <t>Число выполненных основных мероприятий, единиц</t>
  </si>
  <si>
    <t>Степень реализации основных мероприятий, %</t>
  </si>
  <si>
    <t>4=3/2*100%</t>
  </si>
  <si>
    <t>Оценка использования финансовых средств</t>
  </si>
  <si>
    <t>8=7/6*100%</t>
  </si>
  <si>
    <t>Степень соответствия запланированному уровню затрат, %</t>
  </si>
  <si>
    <t>Оценка эффективности использования средств, %</t>
  </si>
  <si>
    <t>9=4/8*100%</t>
  </si>
  <si>
    <t>Информация по целевым индикаторам муниципальной программы</t>
  </si>
  <si>
    <t>Степень достижения целевого значений, %</t>
  </si>
  <si>
    <t>13=12/11*100%</t>
  </si>
  <si>
    <t>Уровень эффективности реализации программы</t>
  </si>
  <si>
    <t>Итого общая степень достижения целей программы</t>
  </si>
  <si>
    <t>Вывод об эффективности реализации муниципальной программы                                                                                                                                                                            (более 100% - высокоэффективная;                                                                                                                                                                                                                                   от 80 до 100% - эффективная;                                                                                                                                                                                                                                           от 50 до 79% - удовлетворительный уровень эффективности;                                                                                                                                                                                         менее 50 % - неэффективная)</t>
  </si>
  <si>
    <t>респуб-кий бюджет</t>
  </si>
  <si>
    <t>федеральный бюджет</t>
  </si>
  <si>
    <t xml:space="preserve">местный бюджет </t>
  </si>
  <si>
    <t>внебюджетные средства</t>
  </si>
  <si>
    <t xml:space="preserve"> </t>
  </si>
  <si>
    <t>эффективная</t>
  </si>
  <si>
    <t>высокоэффективная</t>
  </si>
  <si>
    <t>Доля граждан, положительно оценивающих состояние межнациональных отношений, в общем количестве жителей Кадошкинского муниципального района</t>
  </si>
  <si>
    <t>Уровень толерантного отношения к представителям другой национальности</t>
  </si>
  <si>
    <t>Численность участников мероприятий, направленных на этнокультурное развитие народов России и поддержку языкового многообразия</t>
  </si>
  <si>
    <t>Количество программ по гармонизации межэтнических и межконфессиональных отношений в Кадошкинском муниципальном районе</t>
  </si>
  <si>
    <t>Количество мероприятий регионального и районного значения, проведенных Кадошкинским муниципальным районом и направленных на гармонизацию межнациональных отношений, этнокультурное развитие, профилактику этнического и религиозно-политического экстремизма, снижение уровня межэтнической и религиозной напряженности</t>
  </si>
  <si>
    <t>Повышение эффективности управления финансами в Кадошкинском муниципальном районе</t>
  </si>
  <si>
    <t>Динамика (снижение) нарушений на муниципальной службе, в том числе коррупционной направленности %</t>
  </si>
  <si>
    <t>Доля граждан, которые удовлетворены деятельностью органов местного самоуправления (не менее) %</t>
  </si>
  <si>
    <t>Доля граждан, которые удовлетворены качеством муниципальных услуг (не менее) %</t>
  </si>
  <si>
    <t>Оброт предприятий малого и средего предпринимательства, млн. рублей</t>
  </si>
  <si>
    <t>14= общая степень  достижения цели*9столбец/100%</t>
  </si>
  <si>
    <t>Количество проводимых мероприятий в год</t>
  </si>
  <si>
    <t>Участие граждан в мероприятиях по патриотическому воспитанию (от общей численности населения Кадошкинского муниципального района)</t>
  </si>
  <si>
    <t>Охват детей программными мероприятиями по патриотическому воспитанию от общей численности детей в возрасте от 6 до 14 лет</t>
  </si>
  <si>
    <t>Охват молодежи программными мероприятиями от общей численности молодежи района</t>
  </si>
  <si>
    <t>Количество исполнителей, привлеченных для участия в подготовке мероприятий по патриотическому воспитанию населения;</t>
  </si>
  <si>
    <t>Количество действующих на территории Кадошкинского муниципального района молодежных организаций и объединений, патриотических, добровольческих, духовно- нравственных клубов, центров, организаций;</t>
  </si>
  <si>
    <t>Количество республиканских, межмуниципальных  мероприятий, в которых принимает участие молодежь</t>
  </si>
  <si>
    <t>Доля подростков вовлеченных в социально-экономическую деятельность.</t>
  </si>
  <si>
    <t>Уровень доступности образования в соответствии с современными стандартами для всех категорий граждан независимо от местожительства, социального и имущественного статуса и состояния здоровья</t>
  </si>
  <si>
    <t>Уровень соответствия образования современным стандартам</t>
  </si>
  <si>
    <t>Удельный вес численности детей, охваченных дошкольным образованием</t>
  </si>
  <si>
    <t>Доля муниципальных дошкольных образовательных учреждений, здания которых находятся в аварийном состоянии или требуют капитального ремонта, в общем числе муниципальных дошкольных образовательных учреждений</t>
  </si>
  <si>
    <t>Удельный вес лиц, сдавших единый государственный экзамен от числа выпускников участвовавших в нем</t>
  </si>
  <si>
    <t>Доля учащихся,  не получивших аттестаты о среднем (полном) общем образовании</t>
  </si>
  <si>
    <t>3. Отклонение исполнения бюджета Кадошкинского муниципального района по доходам к утвержденному уровню</t>
  </si>
  <si>
    <t>4. Соблюдение порядка и сроков составления и утверждения проекта бюджета Кадошкинского муниципального района</t>
  </si>
  <si>
    <t>да</t>
  </si>
  <si>
    <t>5.Соблюдение установленных бюджетным законодательством требований о составе отчетности об исполнении бюджета Кадошкинского муниципального района</t>
  </si>
  <si>
    <t>6. Объем просроченной кредиторской задолженности по выплате заработной платы и пособий по социальной помощи населению за счет средств бюджета Кадошкинского муниципального района</t>
  </si>
  <si>
    <t>7. Уровень просроченной кредиторской задолженности бюджета Кадошкинского муниципального района</t>
  </si>
  <si>
    <t>не более 0,5</t>
  </si>
  <si>
    <t>9. Темп роста налоговых и неналоговых доходов бюджета Кадошкинского муниципального района (по отношению к предыдущему году) не менее 10 % в сопоставимых условиях</t>
  </si>
  <si>
    <t xml:space="preserve">да </t>
  </si>
  <si>
    <t>доля населения, систематически занимающегося физической культурой и спортом</t>
  </si>
  <si>
    <t>уровень обеспеченности населения спортивными сооружениями</t>
  </si>
  <si>
    <t>Протяженность вновь построенных и реконструированных автомобильных дорог</t>
  </si>
  <si>
    <t>Удельный вес педагогических и управленческих кадров общеобразовательных учреждений, прошедших повышение квалификации для работы в соответствии с федеральными государственными образовательными стандартами</t>
  </si>
  <si>
    <t>Доля детей-инвалидов, получающих общее образование на дому в дистанционной форме, от общей численности детей-инвалидов, которым это показано</t>
  </si>
  <si>
    <t xml:space="preserve">Доля детей, оставшихся без попечения родителей, переданных на воспитание в семьи граждан Российской Федерации (усыновление, опека, приемная семья), </t>
  </si>
  <si>
    <t>Доля одаренных детей, участвующих в мероприятиях республиканского, всероссийского и международного уровней (от общего количества детей школьного возраста)</t>
  </si>
  <si>
    <t>Доля обучающихся, охваченных дополнительным образованием (от общего количества детей школьного возраста)</t>
  </si>
  <si>
    <t>Доля призеров и победителей республиканского этапа всероссийской олимпиады школьников от общего числа участников данного этапа</t>
  </si>
  <si>
    <t>Доля педагогических работников, применяющих инновационные образовательные технологии в процессе обучения и воспитания учащихся</t>
  </si>
  <si>
    <t>Удельный вес количества преподавателей, использующих электронные образовательные ресурсы в профессиональной деятельности</t>
  </si>
  <si>
    <t>Удельный вес количества педагогических кадров, прошедших повышение квалификации в сфере информационно-коммуникационных технологий в течение трех лет</t>
  </si>
  <si>
    <t>Доля руководителей и специалистов управленческого корпуса системы образования, прошедших повышение квалификации в области методов управления в системе образования, соответствующих современным требованиям</t>
  </si>
  <si>
    <t>Доля учреждений, охваченных независимой системой оценки качества образования</t>
  </si>
  <si>
    <t>Доля обучающихся, систематически занимающихся физической культурой и спортом, в общей численности обучающихся</t>
  </si>
  <si>
    <t xml:space="preserve">Удельный вес учащихся, которым предоставлена возможность пользоваться современными столовыми, в том числе получать качественное горячее питание, </t>
  </si>
  <si>
    <t>Доля  молодых  педагогов от общего числа педагогических работников (до 35 лет</t>
  </si>
  <si>
    <t>Доля муниципальных общеобразовательных учреждений, здания которых находятся в аварийном состоянии или требуют капитального ремонта, в общем количестве муниципальных общеобразовательных учреждений</t>
  </si>
  <si>
    <t>Удельный вес количества обучающихся, охваченных  разного вида занятостью  и отдыхом в оздоровительных лагерях в каникулярное время</t>
  </si>
  <si>
    <t xml:space="preserve">Среднемесячная заработная плата педагогических работников муниципальных общеобразовательных учреждений </t>
  </si>
  <si>
    <t xml:space="preserve">Среднемесячная заработная плата педагогических работников дошкольных образовательных учреждений </t>
  </si>
  <si>
    <t>Количество общественных организаций, взаимодействующих при реализации Программы</t>
  </si>
  <si>
    <t xml:space="preserve">Среднемесячная номинальная начисленная заработная плата работников муниципальных учреждений культуры </t>
  </si>
  <si>
    <t>Уровень фактической обеспеченности учреждениями культуры от нормативной потребности клубами и учреждениями клубного типа</t>
  </si>
  <si>
    <t>Уровень фактической обеспеченности учреждениями культуры от нормативной потребности библиотеками</t>
  </si>
  <si>
    <t>Доля муниципальных учреждений культуры, здания которых находятся в аварийном состоянии или требуют капитального ремонта, в общем количестве муниципальных учреждений культуры</t>
  </si>
  <si>
    <t>Количество мероприятий</t>
  </si>
  <si>
    <t>Увеличение общего количества граждан (зрителей), вовлечённых в мероприятиях</t>
  </si>
  <si>
    <t>Количество клубных формирований</t>
  </si>
  <si>
    <t>Увеличение количества участников клубных формирований</t>
  </si>
  <si>
    <t>Число пользователей библиотеки</t>
  </si>
  <si>
    <t>Число книговыдачи</t>
  </si>
  <si>
    <t>Увеличение количества посещений МБУК «Центральная библиотека Кадошкинского муниципального района»</t>
  </si>
  <si>
    <t>Динамика объема (всего) фонда библиотеки</t>
  </si>
  <si>
    <t>Увеличение количества обучающихся в МБУДО «Кадошкинская школа искусств»</t>
  </si>
  <si>
    <t>1.Количество сформированных земельных участков для предоставления юридическим и физическим лицам, ед.</t>
  </si>
  <si>
    <t>2. Количество проведенных аукционов на право заключения договоров аренды земельных участков и по продаже земельных участков,ед.</t>
  </si>
  <si>
    <t>3.Сумма доходов, планируемых к поступлению в бюджет Кадошкинского муниципального района от аренды земельных участков и от продажи земельных участков, администрируемых ОМС, тыс.руб.</t>
  </si>
  <si>
    <t>4. Отношение количества направленных претензий к количеству плательщиков, имеющих задолженность за пользование земельными участками, %</t>
  </si>
  <si>
    <t>5.Публикация информационных сообщений о возможном и намечаемом предоставлении земельных участков в аренду и в собственность за плату в официальном печатном издании и информационно-телекоммуниукационной сети "Интернет"</t>
  </si>
  <si>
    <t xml:space="preserve">6.Количество земельных участков, прошедших государственную регистрацию права собственности муниципального образования Кадошкинский муниципальный район, ед. </t>
  </si>
  <si>
    <t>7. Количество объектов муниципального имущества, в отношении которых проведена рыночная оценка, ед.</t>
  </si>
  <si>
    <t>8. Соотношение приватизированных объектов к общему количеству, включенных в Прогнозный план (программу) приватизации, %</t>
  </si>
  <si>
    <t>9. Количество проведенных торгов по продаже права  на заключение договоров аренды муниципального имущества, ед.</t>
  </si>
  <si>
    <t>10. Сумма доходов от использования муниципального имущества, поступивших в бюджет муниципального образования Кадошкинский муниципальный район, администрируемых ОМС, тыс.руб.</t>
  </si>
  <si>
    <t>Снижение количества пострадавших при пожарах, чел.</t>
  </si>
  <si>
    <t>Снижение количества пожаров, ед.</t>
  </si>
  <si>
    <t>Закупка оборудования для ЕДДС,%</t>
  </si>
  <si>
    <t>Уровень преступности в расчете на 10 тыс. населения</t>
  </si>
  <si>
    <t>Количество выявленных экономических преступлений</t>
  </si>
  <si>
    <t>Количество преступлений совершенных на улицах и в общественных местах</t>
  </si>
  <si>
    <t>Годовой объем ввода жилья, тыс. кв.м.</t>
  </si>
  <si>
    <t>Обеспеченность населения жильем, кв. метров на человека</t>
  </si>
  <si>
    <t>Доля семей, имеющих возможность приобрести жилье, соответствующее стандартам обеспечения жилыми помещениями, с помощью собственных и заемных средств, %</t>
  </si>
  <si>
    <t>Коэффициент доступности жилья (соотношение средней рыночной стоимости стандартной квартиры общей площадью 54 кв. метра и среднего годового совокупного денежного дохода семьи, состоящей из 3 человек), лет</t>
  </si>
  <si>
    <t>Доля детей-сирот, детей, оставшихся без попечения родителей, лиц из их числа, обеспеченных благоустроенными жилыми помещениями специализированного жилищного фонда по договорам найма специализированных жилых помещений, к общей численности, %</t>
  </si>
  <si>
    <t>1.Индекс производства продукции сельского хозяйства в хозяйствах всех категорий (в сопоставимых ценах), %</t>
  </si>
  <si>
    <t>2.Индекс производства продукции растениеводства (в сопоставимых ценах), %</t>
  </si>
  <si>
    <t>3.Индекс производства продукции животноводства (в сопоставимых ценах), %</t>
  </si>
  <si>
    <t>4.Рентабельность сельскохозяйственных организаций, %</t>
  </si>
  <si>
    <t>5.Индекс физического объема инвестиций в основной капитал сельского хозяйства, %</t>
  </si>
  <si>
    <t>6.Индекс производительности труда, %</t>
  </si>
  <si>
    <t>7.Колличество высокопроизводительных рабочих мест, единиц</t>
  </si>
  <si>
    <t>8.Производство продукции растениеводства в хозяйствах всех категорий:             зерновые валовый сбор, тыс.тонн</t>
  </si>
  <si>
    <t>9.Производство скота и птицы на убой в хозяйствах всех категорий (в живом весе)</t>
  </si>
  <si>
    <t>10.Количество крестьянских (фермерских) хозяйств, начинающих фермеров, осуществивших проекты создания и развития своих хозяйств с помощью государственной поддержки</t>
  </si>
  <si>
    <t>15.Уровень обеспечения сельскохозяйственных организаций квалифицированными специалистами,%</t>
  </si>
  <si>
    <t>1. Доля бюджетных расходов бюджета Кадошкинского муниципального района, формируемых в рамках муниципальных программ, в общем объеме расходов бюджета Кадошкинского муниципального района в отчетном финансовом годумуниципального района</t>
  </si>
  <si>
    <t>2.Отклонение исполнения бюджета Кадошкинского муниципального района по расходам к утвержденному уровню</t>
  </si>
  <si>
    <t>не более 6</t>
  </si>
  <si>
    <t>8.Использование муниципальными учреждениями Кадошкинского муниципального района нормативно-подушевого финансирования услуг</t>
  </si>
  <si>
    <t xml:space="preserve">10. Собираемость налогов и сборов </t>
  </si>
  <si>
    <t>11. Доля основных этапов бюджетного процесса, формируемых в автоматизированной системе управления бюджетным процессом</t>
  </si>
  <si>
    <t>12.Соблюдение соответствия параметров муниципального долга Кадошкинского муниципального района бюджетным ограничениям, определяемым законодательством Российской Федерации</t>
  </si>
  <si>
    <t xml:space="preserve"> 13. Просроченная задолженность по муниципальным долговым обязательствам Кадошкинского муниципального района
</t>
  </si>
  <si>
    <t>14. Соответствие показателя "Доля расходов на обслуживание муниципального долга Кадошкинского муниципального района в общем объеме расходов бюджета Кадошкинского муниципального района" требованиям Бюджетного кодекса Российской Федерации</t>
  </si>
  <si>
    <t>15.Отношение объема муниципального долга Кадошкинского муниципального района к доходам Кадошкинского муниципального района без учета объема безвозмездных поступлений</t>
  </si>
  <si>
    <t>16.Отношение фактического объема предоставленной дотации на выравнивание бюджетной обеспеченности к утвержденным бюджетным ассигнованиям в размере 100%</t>
  </si>
  <si>
    <t>Объем отгруженных товаров собственного производства, выполненных работ и услуг собственными силами по видам экономической деятельности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</si>
  <si>
    <t>Темп роста объема  отгруженных товаров собственного производства, выполненных работ и услуг собственными силами по видам экономической деятельности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</si>
  <si>
    <t>Производительность труда в обрабатывающих производствах</t>
  </si>
  <si>
    <t>Объем инвестиций в основной капитал за счет всех источников финансирования</t>
  </si>
  <si>
    <t>Объем инвестиций в основной капитал (за исключением бюджетных средств</t>
  </si>
  <si>
    <t>Количество действующих субъектов малого  и среднего предпринимательства, включая микропредприятия</t>
  </si>
  <si>
    <t>Число субъектов малого и среднего предпринимательства в расчете на 10 тыс. человек населения;</t>
  </si>
  <si>
    <t>Объем оборота розничной торговли во всех каналах реализации</t>
  </si>
  <si>
    <t>Доля закупок у субъектов малого и среднего предпринимательства в общем годовом стоимостном объеме закупок, осуществляемых в соответствии с Федеральным законом №44 «О контрактной системе в сфере закупок товаров, работ, услуг для обеспечения государственных и муниципальных нужд»</t>
  </si>
  <si>
    <t>Удельный вес общего количества выполненных задач к количеству задач, запланированных в ежегодных планах мероприятий по реализации документов стратегического планирования социально-экономического развития муниципальных образований</t>
  </si>
  <si>
    <t xml:space="preserve"> Муниципальная  программа
«Экономическое развитие  Кадошкинского муниципального района 
Республики Мордовия до 2025 года»
</t>
  </si>
  <si>
    <t>Сокращение количества лиц, погибших и пострадавших в результате дорожно-транспортных происшествий, чел</t>
  </si>
  <si>
    <t>Снижение количества дорожно-транспортных происшествий, кол-во</t>
  </si>
  <si>
    <t>Количество проведенных лекций, семинаров, выступлений, форумов, направленных на формирование активной жизненной позиции по непринятию экстремистских направлений</t>
  </si>
  <si>
    <t>Количество приобретённых (изготовленных) в целях распространения листовок, плакатов, памяток (установка баннеров) антиэкстремистской и антитеррористической направленности</t>
  </si>
  <si>
    <t>1.Назначение и выплата пенсии за выслугу лет бывшим работникам органов местного самоуправления</t>
  </si>
  <si>
    <t xml:space="preserve">2. Выплата субсидии социально ориентированным некоммерческим организациям </t>
  </si>
  <si>
    <t>Количество муниципальных служащих и лиц, замещающих мун. Должности на построянной основе, направленных на профессиональную переподготовку и повышение квалификации</t>
  </si>
  <si>
    <t>Количество муниципальных служащих и лиц, замещающих мун. должности на построянной основе,  принявших участие в семинарах трениннгах и других формах краткосрочного обучения</t>
  </si>
  <si>
    <t>Доля вакантных должностей муниципальной службы, замещаемых на конкурсной основе</t>
  </si>
  <si>
    <t>Доля вакантных должностей муниципальной службы, замещаемых на основе назначения из кадрового резерва</t>
  </si>
  <si>
    <t>Доля мун. служащих в возрасте до 30 лет, имеющих стаж мун. службы более трех лет</t>
  </si>
  <si>
    <t>создание КФХ</t>
  </si>
  <si>
    <t>Создание рабочих мест в КФХ</t>
  </si>
  <si>
    <t>Количество построенных или реконструированных семейных ферм</t>
  </si>
  <si>
    <t>Доля построенных, реконструированных и отремонтированных автомобильных дорог в общей протяженности дорог,%</t>
  </si>
  <si>
    <t>Ежегодное финансирование содержания автомобильных дорог Кадошкинского муниципального района, тыс. руб.</t>
  </si>
  <si>
    <t>Количество дорожно-транспортных происшествий (ДТП) по причинам неудовлетворительного состояния дорог, ед.</t>
  </si>
  <si>
    <t>"Безопасность жизнедеятельности населения Кадошкинского муниципального района Республики Мордовия на 2020 - 2024 годы"</t>
  </si>
  <si>
    <t>Количество происшествий, связанных с проявлением экстремизма и терроризма</t>
  </si>
  <si>
    <t>Программа Кадошкинского муниципального района «Укрепление общественного здоровья населения Кадошкинского муниципального района" на 2020-2024 годы</t>
  </si>
  <si>
    <t xml:space="preserve">розничные продажи алкогольной продукции на душу населения </t>
  </si>
  <si>
    <t>смертность мужчин в возрасте 16-59 лет</t>
  </si>
  <si>
    <t>смертность женщин в возрасте 16-54 лет</t>
  </si>
  <si>
    <t xml:space="preserve">увеличение доли населения, ведущего здоровый образ жизни, от общей численности жителей городского поселения </t>
  </si>
  <si>
    <t>эффективность реализации программы оценить невозможно, в связи с отсутствием финансирования</t>
  </si>
  <si>
    <t xml:space="preserve">Развитие представленных в экономике района видов экономической деятельности и создание условий для формирования новых высокотехнологичных производств;
Производство продукции с высокой добавленной стоимостью, способствующие устойчивому экономическому росту;
Модернизация производства и внедрение инновационных технологий на АО "КЭТЗ";
Увеличение объема инвестиций в экономику Кадошкинского муниципального района и создание новых рабочих мест;
Строительство второй очереди тепличного комплекса ООО "Мир цветов ТК",
Публикации информации об инвестиционной ситуации в Кадошкинском муниципальном районе на официальном сайте администрации  Кадошкинского муниципального района в разделе «Инвестиции и развитие конкуренции».
Актуализация и размещение в открытом доступе на официальном сайте администрации Кадошкинского муниципального района и на инвестиционном портале Корпорации Развития Республики Мордовия информации об инвестиционных площадках на территории Кадошкинского муниципального района
Совершенствование внешней среды развития малого и среднего предпринимательства
Развитие механизмов финансово-имущественной поддержки субъектов малого и среднего предпринимательства
Повышение качества и конкурентоспособности производимых и реализуемых товаров и услуг
Развитие конкурентной среды на приоритетных рынках с учетом муниципальной специфики, анализа результатов мониторинга состояния и развития конкурентной среды на рынках товаров, работ и услуг
Проведение мероприятий по информированию субъектов предпринимательской деятельности о состоянии конкурентной среды и деятельности по содействию развитию конкуренции («круглых столов», семинаров, работы со средствами массовой информации и т.д
Участие в обучающих мероприятиях, тренингах, вебинарах, заседаниях, проводимых Уполномоченным органом - Министерством экономики, торговли и предпринимательства Республики Мордовия
Организация и координация реализации Стратегии социально-экономического развития  Кадошкинского муниципального района
Поддержание в актуальном состоянии Стратегии социально-экономического развития Кадошкинского муниципального района и контроль ее выполнения». 
Ежегодная разработка Плана мероприятий по реализации Стратегии социально- экономического развития на очередной год и контроль его выполнения
Проведение мониторинга реализации муниципальных программ на территории  Кадошкинского муниципального района
Организация и координация разработки прогнозов социально-экономического развития Кадошкинского муниципального  района
</t>
  </si>
  <si>
    <t xml:space="preserve">"Комплексное развитие сельских территорий Кадошкинского муниципального района Республики Мордовия на 2020 - 2025 гг."
</t>
  </si>
  <si>
    <t>Ввод жилых помещений (жилых домов) для граждан, проживающих на сельских территориях</t>
  </si>
  <si>
    <t>Количество предоставленных жилищных (ипотечных) кредитов (займов) гражданам, для строительства (приобретения) жилых помещений (жилых домов) на сельских территориях</t>
  </si>
  <si>
    <t>Количество общественно-значимых проектов по благоустройству территорий</t>
  </si>
  <si>
    <t>Ввод в действие локальных водопроводов</t>
  </si>
  <si>
    <t xml:space="preserve">Количество инициативных проектов комплексного развития сельских территорий </t>
  </si>
  <si>
    <t xml:space="preserve">
Муниципальная программа «Противодействие коррупции в Кадошкинском муниципальном районе на 2021-2025 годы»  </t>
  </si>
  <si>
    <t xml:space="preserve">Доля органов местного самоуправления Кадошкинского муниципального района, принявших антикоррупционные программы </t>
  </si>
  <si>
    <t xml:space="preserve">Доля проектов нормативных правовых актов администрации Кадошкинского муниципального района, прошедших антикоррупционную экспертизу в % от общего числа  </t>
  </si>
  <si>
    <t xml:space="preserve">Число муниципальных служащих, прошедших антикоррупционное обучение </t>
  </si>
  <si>
    <t xml:space="preserve">количество аналитических материалов антикоррупционной направленности, размещенных в районной газете и на сайте  </t>
  </si>
  <si>
    <t>Количество ярмарок выходного дня,проведенных в год,единиц</t>
  </si>
  <si>
    <t>Обеспеченность площадью стационарных торговых объектов в расчете на 1000 человек,кв.м.</t>
  </si>
  <si>
    <t>Обеспеченность торговыми павильонами и киосками по продаже продтоваров и сельскохозяйственной продукции (ед.на10000 человек)</t>
  </si>
  <si>
    <t>11.Производство молока в хозяйствах всех категорий,тыс.тонн</t>
  </si>
  <si>
    <t>12.Продуктивность коров в сельскохозяйственных организациях, крестьянских(фермерских) хозяйствах,включая индивидуальных предпринимателей,килограмм</t>
  </si>
  <si>
    <t>13.Количество новых постоянных рабочих мест,созданных в крестьянских(фермерских)хозяйствах,осуществивших проекты создания и развития своих хозяйств с помощью государственной поддержки,человек</t>
  </si>
  <si>
    <t>14.Поголовья крупного рогатого скота всех категорий,голов</t>
  </si>
  <si>
    <t>16.Количество специалистов,прошедших профессиональную подготовку,переподготовку и повышение квалификации по аграрным направлениям,человек</t>
  </si>
  <si>
    <t>17.Доля молодых специалистов,в общей численности квалифицированных специалистов сельскохозяйственных организаций,%</t>
  </si>
  <si>
    <t>18.Количество студентов,заключивших в текущем году договора о предоставлении аграрной стипендии в соответствии с Постановлением Правительства Республики Мордовия от 22 июня 2015 г. №381,человек</t>
  </si>
  <si>
    <t>19.Количество молодых специалистов,заключивших в текущем году договора о предоставлении молодому специалисту пособия и подъемные в соответсвии с Постановлением Республики Мордовия от 22 июня 2015г.№381,человек</t>
  </si>
  <si>
    <t>20.Количество абитуриентов,направленных для поступления в текущем году на сельскохозяйственные специальности и направления подготовки:"Аграномия","Зоотехния","Ветеринария","Технология производства и переработки сельскохозяйственной продукции","Агроинженерия","Механизация сельского хозяйства",человек</t>
  </si>
  <si>
    <t>11 Проведение комплексных кадастровых работ</t>
  </si>
  <si>
    <t>Дополнительные меры социальной поддержки, социальной помощи на 2019-2025 годы</t>
  </si>
  <si>
    <r>
      <t xml:space="preserve">Консультирование субъектов малого и среднего предпринимательства по вопросам ведения предпринимательской деятельности 
Информирование бизнес-сообщества об объектах инфраструктуры поддержки малого и среднего предпринимательства                                                                      Оказание имущественной поддержки субъектам малого и среднего предпринимательства                                                   Оказание информациооной поддержки субъектам малого и среднего предпринимательства                                                Формирование и ведение сводного реестра субъектов малого и среднего предпринимательства-получателей поддержки                                                                                           Организация проведения семинаров,"круглых столов",совещаний по вопросам предпринимательской деятельности                                                                                       Осуществление закупок у субъектов малого и среднего предпринимательства в объеме не менее чем пятнадцать процентов совокупного годового объема закупок,рассчитанного в соответствии со ст.30 Федерального закона от 5 апреля 2013 года №44-ФЗ "О контрактной системе в сфере закупок для государственных и муниципальных нужд"                          Повышение квалификации муниципальных служащих, курирующих вопросы развития и поддержки малого и среднего предпринимательства.                                              Участие представителей администрации в региональных мероприятиях по обмену опытом в сфере деятельности малого и среднего предпринимательства, поездка в командировки.Проведение профессиональных праздников "День российского предпринимательства","День торговли" Осуществление отбора кандидатов среди предпринимателей района в ежегодном республиканском конкурсе "Лучшие товары Мордовии" регионального этапа Всероссийского конкурса Программ "100 лучших товаров России" Предоставление информации для публикации в средствах массовой информации(районной газете)материалов о работе в достижениях представителей малого и сренего бизнеса  Организация участия представителей малого и среднего бизнеса на ярмарках,проводимых на территории Республики Мордовия                                          Оказание содействия в получении юридическими и физическими лицами необходимого количества мест размещения нестанционарных торговых объектах и объектов для осуществлении развозной торговли,торговых мест на ярмарках в розничных рынках Продление договоров на размещение нестационарных торговых объектах и объектов для осуществления развозной торговли без проведения торгов Обеспечение максимальной доступности торговых объектов для населения,увеличение ассортимента и разнообразия товаров,предлагаемых к реализации юридическими и физическими лицами Оказание содействия открытию юридическими и физическими лицами новых торговых объектов и объектов для осуществлении развозной торговли,а также представления компенсационных маст для размещения таких торговых объектах Обеспечение крестьянским(фермерским) хозяйствам, а также гражданам, ведущим личное подсобное хозяйство,занимающимся садоводством,огородничеством,осуществляющим заготовку пищевых лесных ресурсов,возможности реализации указанной продукции в местах с высокой проходимостью,специально отведенных органами местного самоуправления,в том числе с использованием объектов для осуществления торговли Обеспечение развития розничных ярморок,устранив излишнее администрирование их деятельности,в том числе ограничения по ассортименту реализуемой продукции Информирование населения и хозяйствующих субъектов о новых возможностях для розничного сбыта товаров Проведение мониторинга обеспечности населения услугами торговли с выявлением "проблемных зон",которые необходимо охватить выездной торговли Проведение мониторинга цен на потребительские товары и услуги Проведение оперативного мониторинга и контроля,за состоянием рынка сельскохозяйственной продукции,сырья и продовольствия Проведение мониторинга обеспеченности населения площадью торговых объектов с выявлением проблемных территорий Мониторинг финансово-экономического состояния организаций потребительского рынка,уровня собираемости налогов     Содействие республиканским товаропроизводителям в развитии фирменной оптово-розничной торговли    </t>
    </r>
    <r>
      <rPr>
        <sz val="14"/>
        <rFont val="Times New Roman"/>
        <family val="1"/>
        <charset val="204"/>
      </rPr>
      <t xml:space="preserve">                                                        </t>
    </r>
  </si>
  <si>
    <t>Доля объема тепловой энергии, расчеты за которую осуществляются с использованием приборов учета, в общем объеме тепловой энергии, потребляемой (используемой) на территории муниципального об-разования, %</t>
  </si>
  <si>
    <t>Удельная величина потребления электрической энергии муниципальными бюджетными учреждениями (в расчете на 1 кв. метр общей площади), кВтч/ кв. м.</t>
  </si>
  <si>
    <t>Удельная величина потребления тепловой энергии муниципальными бюджетными учреждениями (в расчете на 1 кв. метр общей площади), Гкал/кв. м.</t>
  </si>
  <si>
    <t>Удельная величина потребления холодной воды муниципальными бюджетными учреждениями (в расчете на 1 человека), куб. м/чел.</t>
  </si>
  <si>
    <t>Удельная величина потребления природного газа муниципальными бюджетными учреждениями (в расчете на 1 человека), куб. м/чел.</t>
  </si>
  <si>
    <t>Количество энергосервисных договоров (контрактов), заключенных органами местного самоуправления и муниципальными учреждениями, шт.</t>
  </si>
  <si>
    <t>Удельная величина потребления электрической энергии в многоквартирных домах (в расчете на 1 кв. метр общей площади), кВтч/кв.м.</t>
  </si>
  <si>
    <t>Удельная величина потребления тепловой энергии в многоквартирных домах (в расчете на 1 кв. метр общей площади), Гкал/кв. м.</t>
  </si>
  <si>
    <t>Удельная величина потребления холодной воды в многоквартирных домах (в расчете на 1 жителя), куб. м/чел.</t>
  </si>
  <si>
    <t>Удельная величина потребления природного газа в многоквартирных домах (в расчете на 1 жителя), куб. м/чел.</t>
  </si>
  <si>
    <t>Удельный расход электрической энергии, используемой при передаче тепловой энергии в системах теплоснабжения, кВт*ч/Гкал</t>
  </si>
  <si>
    <t>Доля потерь тепловой энергии при ее передаче в общем объеме переданной тепловой энергии, %</t>
  </si>
  <si>
    <t>Доля потерь воды при ее передаче в общем объеме переданной воды, %</t>
  </si>
  <si>
    <t>Удельный расход электрической энергии, используемой для передачи (транспортировки) воды в системах водоснабжения (на 1 куб. метр), кВт*ч/куб.м</t>
  </si>
  <si>
    <t>Удельный расход электрической энергии, используемой в системах водоотведения (на 1 куб. метр), кВт*ч/куб.м</t>
  </si>
  <si>
    <t xml:space="preserve">
Муниципальная программа "Энергосбережение и повышение энергетической эффективности на территории Кадошкинского муниципального района Республики Мордовия на 2021 - 2023 годы"
</t>
  </si>
  <si>
    <t>неэффективная</t>
  </si>
  <si>
    <t>Число субъектов малого и среднего предпринимательства в расчете на 10 тыс. чел. населения. Ед.</t>
  </si>
  <si>
    <t xml:space="preserve"> Количество самозанятых</t>
  </si>
  <si>
    <t>Программа «Развитие малого и среднего предпринимательства в Кадошкинском муниципальном районе Республики Мордовия на 2019-2025 годы»</t>
  </si>
  <si>
    <t xml:space="preserve">  Муниципальная программа «Развитие образования в Кадошкинском муниципальном районе Республики Мордовия на 2016 - 2026 годы»</t>
  </si>
  <si>
    <t xml:space="preserve">Муниципальная  программа
 «Гармонизация межнациональных и межконфессиональных отношений в  Кадошкинском  муниципальном районе на 2014-2025 годы» 
</t>
  </si>
  <si>
    <t xml:space="preserve">             Главной целью Программы  является  развитие дорожной сети  и приведение ее  в соответствие с нормативными требованиями. Для реализации этой цели необходимо решение следующих задач:
 обеспечение реконструкции и ремонта существующей дорожной сети; увеличение протяженности автомобильных дорог за счет строительства новых, обеспечения подъездов с твердым покрытием к населенным пунктам и инвентаризации автомобильных дорог с  последующей передачей их в сеть общего пользования;  
            организация содержания автомобильных дорог общего пользования  в соответствии с нормативными требованиями; 
           обеспечение непрерывного и безопасного дорожного движения, сокращение числа дорожно-транспортных происшествий.
</t>
  </si>
  <si>
    <t xml:space="preserve">
1. При администрации Кадошкинского муниципального района  создана антитеррористическая комиссия. Обязанности, за участие органов местного самоуправления в деятельности по профилактике терроризма и экстремизма на территории Кадошкинского муниципального района возложены на председателя антитеррористической комиссии, Главу Кадошкинского муниципального района Республики Мордовия.
           2. Председатель комиссии принимал участие в заседании  межведомственной рабочей группы по борьбе с проявлениями экстремистской деятельности в г. Саранск.
           3. В установленном порядке комиссия получает необходимые материалы и информацию в территориальных органах федеральных органов исполнительной власти, исполнительных органов государственной власти, правоохранительных органов, объединений, организаций и должностных лиц.
           4. Члены комиссии принимают участие в осуществлении территориального обхода на предмет выявления и ликвидации последствий экстремистской деятельности, которые проявляются в виде нанесения на архитектурные сооружения символов и знаков экстремистской направленности, в ходе рейдов данные нарушения не выявлены.
          5. Совместно с правоохранительными органами, сотрудниками комитета молодежи, представителей комиссии по делам несовершеннолетних осуществлялся обход территорий городского и сельских поселений на предмет выявления мест концентрации молодежи. 
         6. За отчетный период осуществлялся контроль за соблюдением законодательства о розничной торговле, о применении контрольно-кассовых машин на территории Кадошкинского муниципального района, фактов распространения информационных материалов экстремистского характера. Нарушений не выявлено.
        7. Информацию для жителей Кадошкинского муниципального района о тактике действий при угрозе возникновения террористических актов, посредством размещения информации в средствах массовой информации Кадошкинского муниципального района в отчетном периоде не проводили.
        8. Подготовка проектов, изготовление, приобретение буклетов, плакатов, памяток за отчетный период не проводилась из-за отсутствия должного финансирования.  Рекомендации для учреждений,  предприятий,  организаций расположенных на территории Кадошкинского муниципального района по антитеррористической тематике направлялись.
         9. В местах массового пребывания граждан размещались информационные материалы о действиях в случае возникновения угроз террористического характера, а также размещалась соответствующая информация на стендах в школах района, на вокзале, в торговых точках.
         10. Адресное размещение на территории Кадошкинского муниципального района (на информационных стендах)  информации для требований действующего миграционного законодательства, а также контактных телефонов о том, куда следует обращаться в случаях совершения в отношении них противоправных действий, организовано. 
         11. За проверяемый период проведены тематические мероприятия: фестивали, конкурсы, викторины, с целью формирования у граждан уважительного отношения к традициям и обычаям различных народов и национальностей.
          12. Проводилось анкетирование  в коллективах учащихся образовательных учреждений, расположенных на территории Кадошкинского муниципального района на предмет выявления и обнаружения степени распространения экстремистских идей и настроений. 
          13.В школах района организованы круглые столы, семинары, с привлечением должностных лиц и специалистов по мерам предупредительного характера при угрозах террористической и экстремистской направленности.
          14.В п. Кадошкино предоставлялась информация граждан о наличии в Кадошкинском муниципальном районе телефонных линий для сообщения фактов экстремистской и террористической деятельности (на дверях многоквартирных домов расклеивались листовки о номерах телефонов экстренных оперативных служб).
          15. Поддержка лиц, пострадавшим в результате террористического акта, с целью их социальной адаптации не оказывалась в виду отсутствия таковых.
</t>
  </si>
  <si>
    <t xml:space="preserve">Главной целью Программы  является  повышение доступности жилья и качества жилищного обеспечения населения; комплексное решение проблемы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Для реализации этой цели необходимо решение следующих задач:
 вовлечение в оборот земельных участков в целях жилищного строительства, в том числе строительства жилья экономического класса;
создание условий для активного участия в жилищном строительстве жилищных некоммерческих объединений граждан и индивидуальных застройщиков;
формирование специализированного жилищного фонда для обеспечения жилыми помещениями детей-сирот и детей, оставшихся без попечения родителей, лиц из числа детей-сирот и детей, оставшихся без попечения родителей;
государственная поддержка в решении жилищной проблемы молодых семей, признанных в установленном порядке нуждающимися в улучшении жилищных условий.
</t>
  </si>
  <si>
    <t xml:space="preserve">
- улучшение жилищных условий сельского населения на основе развития институтов субсидирования строительства и покупки жилья, а также ипотечного кредитования;
обеспечение создания комфортных условий жизнедеятельности в сельской местности за счет:
- развития инженерной инфраструктуры на сельских территориях;
- развития социальной инфраструктуры на сельских территориях;
- благоустройства сельских территорий.
</t>
  </si>
  <si>
    <t>Муниципальная программа "Развитие культуры и туризма в Кадошкинском муниципальном районе" на 2017 - 2026 годы</t>
  </si>
  <si>
    <t>Программа Кадошкинского муниципального района «Развитие муниципальной службы в Кадошкинском муниципальном район на 2019-2024 годы"</t>
  </si>
  <si>
    <t xml:space="preserve"> высокоэффективная</t>
  </si>
  <si>
    <t>«Реализация молодежной политики и патриотическое воспитание в Кадошкинском муниципальном районе (на 2016-2024 гг.)</t>
  </si>
  <si>
    <t xml:space="preserve">Муниципальная программа «Комплексная программа по усилению борьбы с преступностью и профилактике правонарушений» на 2020-2024 годы» 
</t>
  </si>
  <si>
    <t>Степень безопасности граждан и их собственности(количество преступлений против личности,собственности)</t>
  </si>
  <si>
    <r>
      <t xml:space="preserve"> </t>
    </r>
    <r>
      <rPr>
        <b/>
        <sz val="20"/>
        <color indexed="8"/>
        <rFont val="Times New Roman"/>
        <family val="1"/>
        <charset val="204"/>
      </rPr>
      <t>эффективная</t>
    </r>
  </si>
  <si>
    <t xml:space="preserve">Важнейшим условием патриотического воспитания является единство обучения и воспитания. В Кадошкинском муниципальном районе ежегодно проводятся мероприятия, посвященные Дню Защитника Отечества, празднованию Дня Победы в Великой Отечественной Войне.  Стали традиционными празднования дней воинской славы, дней призывника, митинги в память о погибших в годы ВОВ и в горячих точках.  В учебных заведениях проходят уроки мужества, встречи с ветеранами войн и военных конфликтов, проводятся спортивные соревнования, спартакиады, «Школа безопасности».  Особенно велика роль и ответственность учителей истории, призванных передавать новым поколениям память о событиях минувших эпох. Наряду с традиционными формами работы вводятся и такие как круглые столы, интеллектуальные марафоны, шефство над ветеранами. 
Способствуют воспитанию патриотизма многочисленные поездки и экскурсии учеников и учителей. Ежегодно выезжают в музей Боевой Славы города Саранска, посещают республиканский краеведческий музей и музей Эрьзи, после чего ребята по-новому смотрят на тот уголок земли, где они родились и живут.
      Мероприятия патриотической направленности широко освещаются в социальных сетях и в районной газете «Возрождение».     
          Проведено уроков мужества и встреч ветеранов с учащимися – 35.
Проведено бесед на патриотическую тему – 27.
На базе МБУ ДО «Дом творчества», общеобразовательных учреждений работали волонтёрские отряды. Направление работы – социально-педагогическое (патриотическое, краеведческое). Итоги работы отрядов:
Муниципальный уровень
- Создание базы данных «Память» по  участникам Великой Отечественной войны: информация о пришедших с войны, погибших, пропавших без вести. Работа в этом направлении продолжается.
- Районный социально-патриотический проект «Создание книги памяти «Достойны имени героя» 
- Районная волонтёрская акция «Поздравь ветерана!», посвящённая Дню защитника Отечества и Дню Победы в ВОВ. 
- Районная волонтёрская акция «Бессмертный полк» проведена в онлайн – формате.
- Районная волонтерская онлайн-акция «Георгиевская ленточка» 
- Районные волонтёрские акции: «Помоги ветерану», «Ветеран живёт рядом», (волонтёры проводили шефскую работу с ветеранами ВОВ и труда, вдовами участников ВОВ. Было охвачено 5 населённых пунктов: Кадошкино, Пушкино, Латышовка, Адашево, Большие Полянки.)
- Районная экологическиая акция, «Чистый посёлок».
- Районная добровольческая акция «Круг добрых дел»
- Районная акция «Их улыбки согревают сердца!»
- Районный конкурс  «Открытка Победы»
- Видеоролик к Дню добровольца по итогам работы за 2023 год
Республиканский уровень
- Республиканская акция « Марафон добра»       
 - Республиканский проект «Парта Героя»
 - Республиканский форум «Добро в Мордовии»
Федеральный уровень
- Всероссиская акция «Письмо Победы»
- Всероссийская акция «Добрые уроки»
           В образовательных учреждениях в течение 2023 года реализованы  патриотические проекты и акции: «Блокадный хлеб», «Дорога памяти», «Памяти Героев», «Верни герою имя», «Письмо Победы», «Создание книги памяти «Достойны имени героя». 
</t>
  </si>
  <si>
    <t>1.Разработка и реализация совместных мероприятий по профилактике преступлений в Кадошкинском муниципальном районе-выполнено.            2.Проведение "Дня помощи детям" во всех образовательных организациях района-выполнено.                                       3.Проведение    мероприятий по приостановлению продажи крепких спиртных напитков, а также слабоалкогольной продукции на объектах торговли-выполнено.                                                                                    4.Проведение операции "Оружие" по изъятию из незаконного оборота путем добровольной сдачи населением, в том числе и на возмездной основе,незаконно хранящегося оружия, боеприпасов,взрывчатых веществ и взрывных уйстройств-выполнено.                                                             5.Привлечение к участию в охране общественного порядка общественные формирование правоохранительной направленности,добровольные-народные дружины-выполнено.                                          6.Проведение разъяснительной работы в СМИ-выполнено.                                                                                   7.Проведение комплексных оздоровительных агитационно-пропагандитских мероприятий-не выполнено.                                                                                   8.Проведение  "Для призывника"-выполнено.                 9.Принятие мер по предупреждению правонарушений и защите работников предприятий от преступных посягательств путем реализации дополнительных мер.                                                             10.Проведение выездных заседаний КДН и ЗП-выполнено.                                                                                 11.Проведение расширенных заседаний КДН и ЗП-выполнено.                                                                                  12.Проведение комплекса мероприяйтий организации отдыха подростков,проживающих в неблагополучных семьях,а также состоящих на учете в полиции и КДН и ЗП-выполнено.                                                                         13.Проведение мероприятий по обеспечению занятости подростков и период проведения летних каникул-выполнено.                                                               14.Проведение мероприятий по выявлению детей и подростков, не посещающих общеобразоватльную школу-выполнено.                                                                  15.Установка автономных пожарных извещателей в местах проживания многодетных семей,семей находящихся в социально-опасном положении-выполнено.                                                                                 16.Проведение мероприятий ко Дню защиты детей-выполнено.                                                                                 17.Проведение операции "Неблагополучная семья" -выполнено.                                                                                 18.Проведение мероприятий к Международному дню борьбы с наркоманией.                                                          19.Проведение мероприятий по установке систем видеонаблюдания в общественных местах- не выполнено.</t>
  </si>
  <si>
    <t>Муниципальная программа развития сельского хозяйства и регулирования рынков сельскохозяйственной продукции, сырья и продовольствия Кадошкинского муниципального района Республики Мордовия на 2022-2026 годы</t>
  </si>
  <si>
    <t>За 2023 год было выплачено пенсии 9 муниципальным служащим на сумму 572,9 тысяч рублей, что составляет 100,0 % от планового назначения.
В 2023 году была выплачена субсидия социально ориентированной некоммерческой организации (АНО «Редакция газеты «Возрождение») в сумме 1700,0 тысяч рублей, что составляет 100 % от планового назначения.</t>
  </si>
  <si>
    <t xml:space="preserve">   Районные конкурсы с воспитателями и воспитанниками дошкольных образовательных учреждений, с педагогами и учащимися школ и проведены в полном объеме; осуществлен переход на новые образовательные стандарты; с целью решения развития задач по развитию экономики и укреплению технологического суверинитета Российской Федерации Минпросвещения Росии с 1 сентября 2023 г. внедрило в образовательных организациях, реализующих основные общеобразовательные программы Единую модель профессиональной ориентации-профориентационный минимум. Еженедельно по четвергам в школах района с 6 по 11 класс проходят профориентационные занятия «Россия – мои горизонты»;
В районе достаточное количество спортивных объектов для занятий физической культурой и спортом; осуществляется организация летнего отдыха и оздоровления обучающихся образовательных учреждений;
100% обеспечен доступ к сети Интернетучреждений системы образования; организована работа профильных лагерей для одаренных учащихся; обеспечено 100% двух разовое питание учащихся, учащиеся начальной школы получают бесплатное горячее питание, с октября 2022 года бесплатное питание получают дети из семей граждан, принимающих участие в специальной военной операции; оснащение медицинских кабинетов в соответствии с нормативными требованиями осуществлено только в дошкольных учреждениях, общеобразовательные учреждения не имеют медицинских кабинетов и медицинские осмотры осуществляются на базе ФАПов, в августе прошла комиссионная проверка готовности образовательных учреждений к началу нового учебного года. По итогам  проверки приняты все образовательные учреждения. 
Большое внимание уделяеться безопасности образовательных организаций. Система видеонаблюдения с регистрацией видеозаписи на электронном носителе установлена во всех образовательных организациях.    
В 3 образовательных организациях установлены стационарные рамки-металлоискатели, в Кадошкинской средней школе дополнительно установлены система контроля и управления доступом (СКУД), а также система звукового оповещения. 3 образовательных организации привели в соответствие Паспорта безопасности с новой нормативной базой, им была присвоена 4 категория.
Во всех образовательных организациях установлены мобильные тревожные кнопки с выходом сигнала в Росгвардию. 
Участие в реализации национального проекта « Образование» федеральных и региональных программ на территории района позволяет решать задачи обновления и наращивания мощности инфраструктуры, которая обеспечивает доступность качественного образования.  
Результаты участия в программах: открыты центры цифрового и гуманитарного профилей обучения «Точка роста», обновляется инфраструктура школьного спорта, оснащается и укрепляется материально-техническая база учреждений, созданы новые рабочие места для реализации дополнительных общеразвивающих программ, приобретено компьютерное оборудование.     
На обеспечение ощеобразовательных учреждений учебниками и учебными пособиями было потрачено 842,5 тыс.рублей. Второй год в общеобразовательных учреждениях введена должность советника директора по воспитанию. Ключевая задача которых -вовлечение детей в общественно-полезную деятельность. Каждый понедельник проводяться занятия из цикла « Разговоры о важном».
В муниципальных образовательных организациях развивается деятельность Общероссийского общественно-государственного движений детей и молодежи «Движение первых». Весной 2023 года открыты первичные отделения РДДМ на базе 4 школ. При Доме творчества создан Центр Движения Первых, куда вошли представители всех первичных организаций. Образовательные учреждения включаются в проведение объявляемых всероссийских акций РДДМ. Органы ученического самоуправления созданы в каждом образовательном учреждении и действуют в рамках своей компетенции. В районе действует 5 волонтерских объединений, с общей численность 89 человек. Продолжают активно развиваться движения «Юнармия», «Юный друг полиции», «Юные пожарные», Юные инспектора движения. Во всех школах работают физкультурно-спортивные клубы, школьные театры, все они внесены в федеральный реестр. </t>
  </si>
  <si>
    <t>1. Формирование земельных участков для регистрации права собственности муниципального образования Кадошкинский муниципальный район    2. Администрирование доходов  от аренды, продажи земельных участков и от использования муниципального имущества                                          3. Проведение претензионно-исковой работы по взысканию платежей за использование земельными участками и муниципальным имуществом                 4. Подготовка документации для определения рыночной стоимости объектов оценки для совершения сделок                                                          5. Приватизация  муниципального имущества в количестве и в соответствии, установленным планом (программой)приватизации муниципального имущества на соответствующий год   (не имелось востребованности в имуществе)                                            6. Инфоромационное обеспечения вовлечения объектов муниципальной собственности в хозяйственный оборот                                                  7.   Организация работы по проведению торгов по продаже права на заключение договоров аренды муниципального имущества     (не имелось востребованности в имуществе)                                                     8. Ведение реестра муниципального имущества Кадошкинского муниципального района                      9. Организация проведения технической инвентаризации объектов муниципальной собственности                                                               10. Организация работы по регистрации права собственности муниципального образования Кадошкинский муниципальный район на муниципальное имущество и земельные участки (в т.ч. объекты ЛЭП)</t>
  </si>
  <si>
    <t xml:space="preserve">Динамика преступлений совершенных ранее судимыми, несовершеннолетними, на бытовой почве, в состоянии алкогольного и наркотического опьянения </t>
  </si>
  <si>
    <t>Муниципальная программа «Профилактика терроризма и экстремизма, а также минимизация и (или) ликвидация последствий проявлений терроризма и экстремизма на территории Кадошкинского муниципального района на 2019-2025 годы»</t>
  </si>
  <si>
    <t xml:space="preserve"> - проведение ежегодного мониторинга межэтнической и межконфессиональной ситуации в Кадошкинском муниципальном районе; - анкетирование подростков, нуждающихся в социальной реабилитации, по проблемам межличностных и межнациональных отношений, по развитию самооценки и коммуникативных навыков; - проведение информационной кампании, направленной на формирование общегражданской идентичности и межэтнической толерантности в Кадошкинском муниципальном районе; - поддержка республиканских газет "Мокшень правда", литературно-художественных журналов "Мокша" и детских национальных изданий в работе по повышению национального самосознания мордовского народа, проживающих на территории Кадошкинского муниципального района;  - проведение муниципального этапа республиканской олимпиады школьников по татарскому языку и татарской литературе;
- освещение в средствах массовой информации значимых этнических и религиозных праздников; - распространение полиграфической продукции, электронных презентаций по вопросам межнациональных и межконфессиональных отношений в Кадошкинском муниципальном районе;
- подготовка цикла публикаций, формирующих уважительное отношение к представителям различных национальностей, проживающим в Кадошкинском муниципальном районе;
- проведение информационных кампаний, направленных на формирование общегражданской идентичности; 
- проведение районных совещаний с участием правоохранительных и других государственных органов по вопросам предупреждения межнациональных конфликтов, профилактики экстремизма на национальной и религиозной почве;
- привлечение к работе в совете по межнациональным и межконфессиональным отношениям при главе Кадошкинского  муниципального района представителей общественных объединений и религиозных организаций;
- обеспечение повышения эффективности взаимодействия учреждений культуры, образования, спорта, социальной защиты с ветеранской организацией, общественными объединениями, а также привлечение к воспитательному процессу представителей различных народов района, известных своими достижениями в профессиональной и общественной деятельности;
- анализ деятельности Совета по межнациональным и межконфессиональным отношения при главе Кадошкинского  муниципального района;
- проведение комплекса мероприятий (уроки "толерантности", классные часы, круглые столы, родительские собрания и т. д.) по профилактике и противодействию этническому и религиозному экстремизму;
- организация прохождения курсовой подготовки учителей родных языков и литературы на базе МРИО г. Саранск;
- организация и проведение спортивно-массовых мероприятий с подростками;
- организация и проведение для подростков, конкурсов детского творчества в рамках Дней национальной культуры, мероприятий по развитию традиционного народного искусства и ремесел разных национальностей, мероприятий, посвященных Международному дню толерантности, а также лекториев по вопросам профилактики ксенофобии, противодействия дискриминации и экстремизму;
- проведение  районного мероприятия, посвященного Дню мордовских языков;
- проведение церемоний государственной регистрации заключения брака и регистрации рождения (имянаречения) с элементами национального обряда и использованием сотрудниками ЗАГС администрации района костюмов с элементами национальной одежды;
- организация и проведение районной выставки народных умельцев Кадошкинского  муниципального района;
- организация и проведение комплекса мероприятий, посвященных русскому языку;
- участие в социологическом мониторинге состояния межнациональных отношений в Кадошкинском муниципальном районе по вопросам формирования общероссийской гражданской нации;
- распространение среди читателей на базе библиотек информационных материалов, содействующих повышению уровня толерантного сознания населения района;
- оформление информационных стендов в образовательных учреждениях, учреждениях дополнительного образования, спортивно-развлекательных учреждениях по профилактике национального  экстремизма среди подростков и молодежи;
- организована рубрика в районной газете "Возрождение" по этнонациональным и этноконфессиональным вопросам.</t>
  </si>
  <si>
    <t xml:space="preserve"> 
- по результатам проведения мониторинга общественного мнения об эффективности муниципальной службы и результативности профессиональной служебной деятельности муниципальных служащих доля граждан, доверяющих муниципальным служащим увеличилась до 78 %;
- в течении года, в районной газете «Возрождение» было 3 публикации о деятельности органа местного самоуправления;
- глава Кадошкинского муниципального района Чаткин Андрей Викторович принимал участие в семинарах-совещаниях с руководителями органов местного самоуправления в Республике Мордовия;
- проведено 8 заседаний комиссии по соблюдению требований к служебному поведению муниципальных служащих администрации Кадошкинского муниципального района и урегулированию конфликта интересов;
- в 2023 году было проведено 2 семинара по вопросам борьбы с проявлениями коррупции на муниципальной службе;
- проводились учеба-семинары по изучению муниципальными служащими Кодекса этики и служебного поведения муниципальных служащих. 
</t>
  </si>
  <si>
    <t>1. Установка уличных тренажеров и спортивных снарядов - выполнено                                                  2. Обеспечение постоянной эксплуатации системы обеспечения вызова экстренных оперативных служб по единому номеру "112" - выполнено                       3. Благоустройство общественных и дворовых территорий - выполнено                                               4. Подготовка и функционирование мест массового катания на коньках и лыжах - выполнено                                                                 5.  Проведение спортивно-массовых мероприятий среди населения Кадошкинского муниципального района - выполнено     6. Проведение Зимнего и Летнего Фестивалей  ГТО - выполнено                                                                     7. Проведение физкультурно-спортивных мероприятий, направленных на общение и ведение здорового образа - выполнено  8. Проведение Уроков здоровья для обучающихся 1 - 11 классов муниципальных общеобразовательных организаций района  - выполнено                                                                     9.Проведение летней спартакиады среди инвалидов - не выполнено                                                                       10. Создание здоровьесберегающей и безбарьерной среды для обучающихся и педагогов муниципальных образовательных организаций района  - выполнено                                                             11. Обеспечение детей, посещающих дошкольные образовательные организации, полноценным и рациональным питанием с учетом принципов здорового питания - выполнено      12. Предоставление горячего питания детям с ограниченными возможностями здоровья, обучающимся в муниципальных общеобразовательных организациях- выполнено 13. Ежегодная спартакиада "Старты надежд" среди несовершеннолетних, находящихся в социально-опасном положении - не выполнено                          14. Содействие организации мероприятий, направленных на борьбу со злоупотреблением алкоголя и его суррогатов, в том числе с самогоноварением- не выполнено   15. Мониторинг создания и реализации корпоративных программ по укреплению общественного здоровья и формированию здорового образа жизни. - выполнено                         16. Мониторинг качества услуг по предоставлению горячего питания обучающимся и воспитанникам муниципальных образовательных организаций - выполнено       17. Размещение информации, направленной на мотивирование граждан к ведению здорового образа жизни, включая здоровое питание и отказ от вредных привычек, в печатных и электронных средствах массовой информации- выполнено          18. Организация родительских собраний по вопросам формирования здорового образа жизни у обучающихся и воспитанников муниципальных образовательных организаций- выполнено</t>
  </si>
  <si>
    <t>Обеспечение действенного функционирования комиссии по соблюдению требований к служебному поведению муниципальных служащих и урегулированию конфликта интересов   Осуществление контроля за соблюдением лицами, замещающими должности муниципальной службы, требований законодательства Российской Федерации о противодействии коррупции, касающихся предотвращения и урегулирования конфликта интересов.  Организация работы по приему и первичной обработке справок о доходах, расходах, об имуществе и обязательствах имущественного характера, представляемых лицами, претендующих на замещение должностей муниципальной службы и руководителей муниципальных учреждений.  Осуществление комплекса организационных, разъяснительных и иных мер по соблюдению отдельными категориями лиц требований к служебному поведению, установленных нормативными правовыми актами Российской Федерации в целях противодействия коррупции Осуществление антикоррупционной экспертизы муниципальных нормативных правовых актов, их проектов и иных документов в целях выявления коррупциогенных факторов и последующего устранения таких факторов Мониторинг и выявление коррупционных рисков в деятельности органа местного самоуправления по размещению муниципальных заказов       Обобщение практики рассмотрения полученных в различных формах обращений граждан и организаций по фактам проявления коррупции и повышение результативности и эффективности этой работы Оптимизация предоставления органом местного самоуправления муниципальных услуг, а также внедрение в деятельность органа местного самоуправления административных регламентов Совершенствование условий, процедур и механизмов муниципальных закупок Обеспечение эффективного взаимодействия органа местного самоуправления со средствами массовой информации в сфере противодействия коррупции, в том числе оказание содействия средствам массовой информации в широком освещении мер по противодействию коррупции, принимаемых органом местного самоуправления  Осуществление мер по созданию эффективной системы обратной связи, позволяющей гражданам и организациям информировать о фактах коррупции в органе местного самоуправления или нарушениях требований к служебному поведению лицами, замещающими должности муниципальной службы.</t>
  </si>
  <si>
    <t xml:space="preserve">Муниципальная программа  "Управление муниципальным имуществом и земельными ресурсами на территории Кадошкинского муниципального района Республики Мордовия на 2017-2026 гг."  </t>
  </si>
  <si>
    <t>удовлетворительный уровень эффективности</t>
  </si>
  <si>
    <t xml:space="preserve">1) В рамках мероприятия  «Стимулирование развития приоритетных подотраслей агропромышленного комплекса и развитие малых форм хозяйствования " сельскохозяйственным предприятиям  были запланированы субсидии в размере 1785 тыс. рублей в том числе по животноводству в размере 1100 тыс.рублей. В результате реализации мероприятия были выделены субсидии на поддержку собственного производства молока в размере 531,0 тыс. руб.; 2)На реализацию мероприятия "Поддержка с/х производства в области растениеводства и животноводства" запланировано в программе средств в размере 505 тыс. рублей, в том числе на возмещение затрат по элите -250 тыс.рублей; на возмещение затрат по зерновым культурам-215 тыс. рублей; на возмещение затрат по кормам- 40 тыс.рублей.В результате реализации мероприятия   сельскохозяйственным товаропроизводителям района были выделены субсидии:-   оказание несвязанной поддержки в области растениеводства в размере 441,0 тыс. руб.; -на возмещение производителям зерновых культур части затрат на производство и реализацию зерновых культур -943 тыс.руб. ;  Фактическое освоение бюджетных средств связано с распределением лимитов МСХ РМ 3) На поддержку производителей муки, хлеба, хлебобулочных изделий предусмотрено направить в 2023 году по програмее 140 тыс. рублей. Не выполнение мероприятия связано с отказом производителя хлебобулочных изделий  в субсидировании. 4) В   рамках мероприятия " Развитие сельского туризма"в отчетном году  запланировано 40 тыс.рублей. Мероприятий в отчетном году не проводилось. 5)В рамках мероприятия "Обновление парка сельскохозяйственной техники" в 2023 году приобретена 1 ед.техники: в счет лизинга ИП Носиков В.Н. приобретен трактор МТЗ-82 на сумму 1402 тыс. рублей.                               
6)В рамках подпрограммы "Поддержка и развитие кадрового потенциала"запланировано средств в размере 941,1 тыс.рублей. По мероприятию «Стимулирование обучения и закрепления молодых специалистов в сельскохозяйственном производстве» из средств бюджета Республики Мордовия за счет предоставления субвенций бюджету Кадошкинского муниципального района  молодым специалистам трудоустроившимся в сельскохозяйственные организации предоставлялась компенсационная выплата в размере 270,0 тыс. руб. и ежемесячное пособие в размере 249,4 тыс. руб. В связи с пересмотром лимитов субвенции, запланированные в рамках данного мероприятия на 2023 год составили 557,1 тыс.руб., в том числе по предоставлению стипендии студентам составили 20,2 тыс. руб., по предоставлению ежемесячной денежной выплаты- 265,0 тыс. руб., по предоставлению компенсационной выплаты -271,9 тыс.рублей. В связи с отсутствием поступления студентов на сельскохозяйственные специальности, выплаты не производились.
Обоснованность вышеуказанного мероприятия заключается в следующем: заявлено студентов с высшим и средним образованием в количестве 1 чел., факт-0 чел. По выплате ежемесячных пособий молодым специалистам выполнение составило 94,1%, по компенсационным выплатам -99,3%. 7) "Региональный проект "Акселерация субъектов малого  и среднего предпринимательства"- плановое значение мероприятия 3000 тыс.рублей. претендентов на получения гранта нет. 8) В рамках мероприятия "Организация мероприятий при осуществлении деятельности по обращению с животными без владельцев" освоено бюджетных средств 272,7 тыс.руб.
</t>
  </si>
  <si>
    <t>Число основных мероприятий, запланированных к реализации в 2023 г., единиц</t>
  </si>
  <si>
    <t>Объем финансовых средств, запланированный по программе на                                                                                                                                                                                          2023 г., тыс. рублей</t>
  </si>
  <si>
    <t>Информация по выполнению основных мероприятий за 2023 год</t>
  </si>
  <si>
    <t>Фактически освоенный объем финансирования программы за 2023 г., тыс. рублей</t>
  </si>
  <si>
    <t>Целевое значение на 2023 г.</t>
  </si>
  <si>
    <t>Фактическое значение за 2023 г.</t>
  </si>
  <si>
    <t>Программа "Развитие физической культуры и спорта в Кадошкинском муниципальном районе" Республики Мордовия на 2019 - 2024 годы</t>
  </si>
  <si>
    <t xml:space="preserve">Фактически организовано и проведено 27 спортивных мероприятий и соревнований.     Среди них:
Открытый районный турнир по настольному теннису на призы спортивной школы - январь.Районый турнир по шашкам и шахматам.                      
Районая массовая лыжная гонка "Лыжня России-2023"-февраль.                                                   Районый  турнир по волейболу,посвещенный "Дню защитника Отечества"-февраль. Первенство РМ по футболу среди взрослых, молодежных команд и команд ветеранов. Фестиваль ГТО среди учащихся 2-3 ступени.                                      Первенство Кадошкинского района по волейболу. Открытие летнего спортвного сезона под эгидой "Единой России". Кубок по мини-футболу на призы Главы Кадошкинского района. День физкультурника. Летние спортивные сельские игры. Соревнвоания по бегу памяти учителя физкультуры - Тереханова В.А.                                                                                                                                                 </t>
  </si>
  <si>
    <t>Наименование показателя,                                                               единица измерения</t>
  </si>
  <si>
    <t>«Развитие дорожного хозяйства, автомобильных дорог и транспортного обслуживания Кадошкинского муниципального района 
на 2023-2025 годы»</t>
  </si>
  <si>
    <t>Выполнение рейсов муниципальных маршрутов по регулируемым тарифам</t>
  </si>
  <si>
    <t>Доля объема электрической энергии, расчеты за которую осуществ-ляются с использованием приборов учета, в общем объеме электриче-ской энергии, потребляемой (ис-пользуемой) на территории муни-ципального района, %</t>
  </si>
  <si>
    <t>Доля объема холодной воды, расчеты за которую осуществляются с использованием приборов учета, в общем объеме воды, потребляемой (используемой) на территории му-ниципального района, %</t>
  </si>
  <si>
    <t>Доля объема природного газа, расчеты за который осуществляются с использованием приборов учета, в общем объеме природного газа, по-требляемого (используемого) на территории муниципального райо-на, %</t>
  </si>
  <si>
    <t xml:space="preserve">Доля объема электрической энергии, расчеты за которую осуществляются с использованием приборов учета, в общем объеме электрической энергии, потребляемой (используемой) на территории муниципального района составила 100%. Показатель выполнен на 100%;
Доля объема тепловой энергии, расчеты за которую осуществляются с использованием приборов учета, в общем объеме тепловой энергии, потребляемой (используемой) на территории муниципального образования составила 100%. Показатель выполнен на 100%;
Доля объема холодной воды, расчеты за которую осуществляются с использованием приборов учета, в общем объеме воды, потребляемой (используемой) на территории муниципального района составила 89%. Показатель выполнен на 93,7%;
Доля объема природного газа, расчеты за который осуществляются с использованием приборов учета, в общем объеме природного газа, потребляемого (используемого) на территории муниципального района составила 100%. Показатель выполнен на 100%.
</t>
  </si>
  <si>
    <t>удовлетворительная</t>
  </si>
  <si>
    <r>
      <t xml:space="preserve"> высоко</t>
    </r>
    <r>
      <rPr>
        <b/>
        <sz val="20"/>
        <color indexed="8"/>
        <rFont val="Times New Roman"/>
        <family val="1"/>
        <charset val="204"/>
      </rPr>
      <t>эффективная</t>
    </r>
  </si>
  <si>
    <t>Муниципальная программа "Повышение безопасности дорожного движения в Кадошкинском муниципальном районе на 2023 - 2025 годы"</t>
  </si>
  <si>
    <t xml:space="preserve">Основными целевыми показателями являются:
Сокращение количества дорожно-транспортных происшествий до 25 в 2023 году (факт 10). Показатель выполнен на 250,0 %;
Сокращение количества лиц, погибших и пострадавших в результате дорожно-транспортных происшествий до 8 в 2023 году (факт 5). Показатель выполнен на 160,0%.
</t>
  </si>
  <si>
    <t xml:space="preserve">Муниципальная программа "Развитие жилищного строительства на территории Кадошкинского муниципального района на 2021 - 2025 годы" </t>
  </si>
  <si>
    <t>Численность обеспеченных благоустроенными жилыми помещениями детей-сирот, детей, оставшихся без попечения родителей, и лиц из их числа по договорам найма специализированного жилого помещения (в течение финансового года)</t>
  </si>
  <si>
    <t xml:space="preserve">Фактически организованы и проведены следующие культурно-досуговые и массовые мероприятия:
1.Республиканский фестиваль народного творчества "Шумбрат, Мордовия!;
2. Массово народное гуляние "Широкая масленица";                                                                                         
3. Творческий конкурс "Мисс и Мистер района";                                                                                             
4. Зональный фестиваль военно-патриотической песни "Афганское эхо";                                               
5. Районный фестиваль национальных культур "В семье единой";                                                         
6. Торжественное мероприятие и концерт, посвященное "Дню поселка";                                                  
7. Республиканская выставка сельхозпредприятий района "День поля;                                                           
8.Конкурсно-развлекательная программа, посвященная Международному дню защиты детей;                                                      
9. Мероприятие, посвященное Дню семьи, любви и верности;                                                                      
10. Открытие летнего спортивного сезона;  
11.Конкурсно-развлекательная программа, посвященная Дню молодежи;                   
12. День защитника Отечества;                    
13. Международный женский день;                    
14. Праздник Весны и Труда;                              
15. Торжественное мероприятие, посвященное Дню учителя;        
16. День работника сельского хозяйства и перерабатывающей промышленности;   
17. День пожилых людей; 
18. День Народного единства; 
19. День Матери; 
20.Митинг, торжественное мероприятие посвященное празднованию Дня Победы в ВОв 1941-1945 гг.; 
21. Конкурс военно-патриотической песни "Цена Победы!"; 
22. Митинг, посвященный Дню памяти и скорби; 
23. Детская новогодняя развлекательная программа "Новогодние приключения возле елки"; 
24. Встреча Нового года; 
25. Конкурсно - развлекательная программа    "Старый новый год.
В 2023 году в результате прохождения конкурсного отбора заявок на получение субсидий на обеспечение развития и укрепления материально-технической базы муниципальных домов культуры (и их филиалов), расположенных в населенных пунктах с числом жителей до 50 тысяч человек была оборудована швейная мастерская в МБУК "Дом культуры Кадошкинского муниципального района". Размер субсидии 404 040 рублей. В результате прохождения конкурсного отбора на представление субсидии муниципальным образованиям на государственную поддержку сельских учреждений культуры и их работников в 2023 году была приобретена оргтехника для структурного подразделения " Адашевская сельская библиотека" МБУК  "Центральная библиотека Кадошкинского муниципального района" Размер субсидии 103 071 рублей.  </t>
  </si>
  <si>
    <t xml:space="preserve">
Муниципальная программа направлена на обеспечение защиты населения и территории Кадошкинского муниципального района от чрезвычайных ситуаций природного и техногенного характера.
Целью программы является повышение уровня безопасности жизнедеятельности населения Кадошкинского муниципального района.
Основными целевыми показателями являются:
Снижение количества пострадавших при пожарах, снижениежение количества пожаров.
</t>
  </si>
  <si>
    <t xml:space="preserve">1. Совершенствование бюджетного процесса, формирование бюджета Кадошкинского муниципального района на очередной финансовый год и на плановый период. 
1.1. Переход к программному бюджету.  В 2023 году составление и исполнение бюджета осуществлялось в "программном формате". 
1.2. Совершенствование бюджетного планирования.  Принимаемые расходные обязательства полностью обеспечиваются финансовыми средствами; 
1.3. Формирование проекта решения Совета депутатов о бюджете Кадошкинского муниципального района на очередной финансовый год, подготовка проектов о внесении изменений в утвержденный бюджет. Проект бюджета на очередной финансовый год ежегодно утверждается Советом депутатов, по мере внесения изменения в бюджет вносятся и соответствующие изменения в проект решения о бюджете Кадошкинского муниципального района; 
1.4.  Совершенствование процедур исполнения бюджета и отчетности о его исполнении. В 2023 году бюджетные обязательства исполнены на 99,7 % в связи с перераспределением финансирования. Отчет об исполнении бюджета сдается строго по графику (до 8 числа каждого месяца) 
Бюджет Кадошкинского муниципального района за 2023 год исполнен по доходам в сумме 185021,4 тыс. рублей, или на 102,5 % к годовым плановым назначениям, по расходам - в сумме 178597,9 тыс. рублей или на 98,3 %, профицит бюджета составил 6423,6 тыс. рублей. 
Налоговые и неналоговые доходы бюджета Кадошкинского муниципального района исполнены в сумме 61527,1 тыс. рублей, что составляет 108,7 % к годовым плановым назначениям. 
  2.  Развитие контроля за соблюдением бюджетного законодательства. 2.1.  осуществление внутреннего муниципального финансового контроля, финансового контроля в сфере закупок. Ведется работа по предупреждению нецелевого и неэффективного использования бюджетных средств.  
3. Совершенствование предоставления муниципальных услуг. 3.1. Повышение качества муниципальных услуг.    Бюджет района просчитывается строго по методике расчета доходной и расходной частей бюджета. Проект бюджета предусматривает сокращение расходов.  
4. Наращивание доходного потенциала, оптимизация бюджетных расходов. 4.1. Оптимизация бюджетных расходов.  В связи с тем, что в районе имеются малокомплектные школы неэффективные расходы остаются; 4.2.  Наращивание доходного потенциала. Налоговые и неналоговые доходы Кадошкинского  муниципального района исполнены за 2023 год на 108,7 %.    
5. Развитие информационных систем и ресурсов.  5.1. Оптимизация работы бесперебойной электронной сети финансового управления. В управлении поддерживается требуемый уровень надежности хранения данных; 5.2. Автоматизация процессов проектирования бюджета. В 2023 году продолжается работа с программой КС Хранилище; 5.3. Развитие автоматизированной информационной системы управления общественными финансами. В 2023 году продолжается работа по внедрению "электронного бюджета"; 5.4. Укрепление материально-технической базы с целью реализации намеченных программ. В 2023 году приобретены 2 компьютера.
6. Индикаторы реализации муниципальной программы:
1. Доля бюджетных расходов бюджета Кадошкинского муниципального района, формируемых в рамках муниципальных программ, в общем объеме расходов бюджета Кадошкинского муниципального района в отчетном финансовом году за 2023 год составляет 99,1 % (от планового значения 95,0 %)
2. Отклонение исполнения бюджета Кадошкинского муниципального района по расходам к утвержденному уровню – 1,7. Исполнение по расходам составляет 98,3 %. При плане 181745,1 тыс. руб. исполнение – 178597,9 тыс. руб. 
3. Отклонение исполнения бюджета Кадошкинского муниципального района по доходам к утвержденному уровню – 2,4. Исполнение по доходам составляет 102,3 %. При плане 180520,8 тыс. руб. исполнение –185021,4 тыс. руб. 
4. Соблюдение порядка и сроков составления и утверждения проекта бюджета Кадошкинского муниципального района. Отчет об исполнении бюджета сдается строго по графику (до 8 числа каждого месяца)
5. Соблюдение установленных бюджетным законодательством требований о составе отчетности об исполнении бюджета Кадошкинского муниципального района. Отчет составляется строго в соответствии с требованиями бюджетного законодательства.
6. Объем просроченной кредиторской задолженности по выплате заработной платы и пособий по социальной помощи населению за счет средств бюджета Кадошкинского муниципального района. Просроченная кредиторская задолженность по выплате заработной платы и пособий по социальной помощи населению отсутствует.
7. Уровень просроченной кредиторской задолженности бюджета Кадошкинского муниципального района. Просроченная кредиторская задолженность на 01.01.2024 года составляет 4702,4 тыс.руб.
8. Использование муниципальными учреждениями Кадошкинского муниципального района нормативно - подушевого финансирования услуг. Муниципальные учреждения используют нормативно - подушевого финансирования услуг.   
9. Темп роста налоговых и неналоговых доходов бюджета Кадошкинского муниципального района (по отношению к предыдущему году) не менее 10 % в сопоставимых условиях. Исполнение налоговых и неналоговых доходов за 2023 год к уровню 2022 года 180,3 %. Темп роста – 80,3.
10. Собираемость налогов и сборов. Собственные доходы бюджета Кадошкинского муниципального района исполнены в сумме 61527,1 тыс. рублей, что составляет 108,6 % к годовым плановым назначениям. 
</t>
  </si>
  <si>
    <t xml:space="preserve"> Сводный годовой отчет об эффективности реализации муниципальных программ Кадошкинского муниципального района Республики Мордовия  за  2023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</si>
</sst>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р_._-;\-* #,##0.00_р_._-;_-* &quot;-&quot;??_р_._-;_-@_-"/>
    <numFmt numFmtId="164" formatCode="#,##0.0_ ;\-#,##0.0\ "/>
    <numFmt numFmtId="165" formatCode="0.0"/>
    <numFmt numFmtId="166" formatCode="_(* #,##0.00_);_(* \(#,##0.00\);_(* &quot;-&quot;??_);_(@_)"/>
    <numFmt numFmtId="167" formatCode="_-* #,##0.0_р_._-;\-* #,##0.0_р_._-;_-* &quot;-&quot;?_р_._-;_-@_-"/>
    <numFmt numFmtId="168" formatCode="_-* #,##0.00_р_._-;\-* #,##0.00_р_._-;_-* &quot;-&quot;?_р_._-;_-@_-"/>
    <numFmt numFmtId="169" formatCode="0.0%"/>
    <numFmt numFmtId="170" formatCode="#,##0.00_ ;\-#,##0.00\ "/>
    <numFmt numFmtId="171" formatCode="0.000"/>
    <numFmt numFmtId="172" formatCode="#,##0.0"/>
  </numFmts>
  <fonts count="5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indexed="8"/>
      <name val="Times New Roman"/>
      <family val="1"/>
      <charset val="204"/>
    </font>
    <font>
      <sz val="12"/>
      <name val="Times New Roman"/>
      <family val="1"/>
      <charset val="204"/>
    </font>
    <font>
      <b/>
      <sz val="12"/>
      <name val="Times New Roman"/>
      <family val="1"/>
      <charset val="204"/>
    </font>
    <font>
      <sz val="11"/>
      <color indexed="8"/>
      <name val="Calibri"/>
      <family val="2"/>
      <charset val="204"/>
    </font>
    <font>
      <sz val="13"/>
      <name val="Times New Roman"/>
      <family val="1"/>
      <charset val="204"/>
    </font>
    <font>
      <sz val="12"/>
      <color indexed="10"/>
      <name val="Calibri"/>
      <family val="2"/>
      <charset val="204"/>
    </font>
    <font>
      <sz val="12"/>
      <name val="Calibri"/>
      <family val="2"/>
      <charset val="204"/>
    </font>
    <font>
      <sz val="10"/>
      <name val="Arial"/>
      <family val="2"/>
      <charset val="204"/>
    </font>
    <font>
      <sz val="16"/>
      <color indexed="8"/>
      <name val="Times New Roman"/>
      <family val="1"/>
      <charset val="204"/>
    </font>
    <font>
      <sz val="12"/>
      <color indexed="8"/>
      <name val="Times New Roman"/>
      <family val="1"/>
      <charset val="204"/>
    </font>
    <font>
      <sz val="14"/>
      <color indexed="8"/>
      <name val="Times New Roman"/>
      <family val="1"/>
      <charset val="204"/>
    </font>
    <font>
      <sz val="11"/>
      <color indexed="8"/>
      <name val="Calibri"/>
      <family val="2"/>
    </font>
    <font>
      <sz val="14"/>
      <color indexed="8"/>
      <name val="Calibri"/>
      <family val="2"/>
    </font>
    <font>
      <sz val="16"/>
      <color indexed="8"/>
      <name val="Calibri"/>
      <family val="2"/>
    </font>
    <font>
      <sz val="12"/>
      <color indexed="8"/>
      <name val="Calibri"/>
      <family val="2"/>
    </font>
    <font>
      <sz val="12"/>
      <color indexed="9"/>
      <name val="Calibri"/>
      <family val="2"/>
    </font>
    <font>
      <sz val="12"/>
      <color indexed="8"/>
      <name val="Calibri"/>
      <family val="2"/>
      <charset val="204"/>
    </font>
    <font>
      <b/>
      <sz val="12"/>
      <color indexed="8"/>
      <name val="Times New Roman"/>
      <family val="1"/>
      <charset val="204"/>
    </font>
    <font>
      <sz val="11"/>
      <color theme="1"/>
      <name val="Calibri"/>
      <family val="2"/>
      <charset val="204"/>
      <scheme val="minor"/>
    </font>
    <font>
      <b/>
      <sz val="16"/>
      <name val="Times New Roman"/>
      <family val="1"/>
      <charset val="204"/>
    </font>
    <font>
      <b/>
      <sz val="16"/>
      <color indexed="8"/>
      <name val="Times New Roman"/>
      <family val="1"/>
      <charset val="204"/>
    </font>
    <font>
      <b/>
      <sz val="18"/>
      <name val="Times New Roman"/>
      <family val="1"/>
      <charset val="204"/>
    </font>
    <font>
      <b/>
      <sz val="18"/>
      <color indexed="8"/>
      <name val="Times New Roman"/>
      <family val="1"/>
      <charset val="204"/>
    </font>
    <font>
      <sz val="18"/>
      <color theme="1"/>
      <name val="Times New Roman"/>
      <family val="1"/>
      <charset val="204"/>
    </font>
    <font>
      <sz val="18"/>
      <name val="Times New Roman"/>
      <family val="1"/>
      <charset val="204"/>
    </font>
    <font>
      <sz val="18"/>
      <color indexed="8"/>
      <name val="Times New Roman"/>
      <family val="1"/>
      <charset val="204"/>
    </font>
    <font>
      <sz val="18"/>
      <color theme="1"/>
      <name val="Calibri"/>
      <family val="2"/>
      <scheme val="minor"/>
    </font>
    <font>
      <sz val="18"/>
      <color indexed="8"/>
      <name val="Calibri"/>
      <family val="2"/>
      <charset val="204"/>
    </font>
    <font>
      <b/>
      <sz val="18"/>
      <color theme="1"/>
      <name val="Times New Roman"/>
      <family val="1"/>
      <charset val="204"/>
    </font>
    <font>
      <sz val="18"/>
      <color indexed="8"/>
      <name val="Calibri"/>
      <family val="2"/>
    </font>
    <font>
      <sz val="18"/>
      <color rgb="FF000000"/>
      <name val="Calibri"/>
      <family val="2"/>
      <charset val="204"/>
    </font>
    <font>
      <sz val="18"/>
      <color rgb="FF000000"/>
      <name val="Times New Roman"/>
      <family val="1"/>
      <charset val="204"/>
    </font>
    <font>
      <b/>
      <sz val="18"/>
      <color rgb="FF000000"/>
      <name val="Times New Roman"/>
      <family val="1"/>
      <charset val="204"/>
    </font>
    <font>
      <b/>
      <sz val="18"/>
      <color rgb="FF000000"/>
      <name val="Calibri"/>
      <family val="2"/>
      <charset val="204"/>
    </font>
    <font>
      <vertAlign val="superscript"/>
      <sz val="18"/>
      <color indexed="8"/>
      <name val="Times New Roman"/>
      <family val="1"/>
      <charset val="204"/>
    </font>
    <font>
      <b/>
      <sz val="18"/>
      <color indexed="8"/>
      <name val="Calibri"/>
      <family val="2"/>
      <charset val="204"/>
    </font>
    <font>
      <b/>
      <sz val="18"/>
      <color theme="1"/>
      <name val="Calibri"/>
      <family val="2"/>
      <scheme val="minor"/>
    </font>
    <font>
      <sz val="20"/>
      <color indexed="8"/>
      <name val="Times New Roman"/>
      <family val="1"/>
      <charset val="204"/>
    </font>
    <font>
      <sz val="20"/>
      <color indexed="8"/>
      <name val="Calibri"/>
      <family val="2"/>
      <charset val="204"/>
    </font>
    <font>
      <sz val="20"/>
      <name val="Times New Roman"/>
      <family val="1"/>
      <charset val="204"/>
    </font>
    <font>
      <sz val="22"/>
      <color indexed="8"/>
      <name val="Times New Roman"/>
      <family val="1"/>
      <charset val="204"/>
    </font>
    <font>
      <sz val="16"/>
      <name val="Times New Roman"/>
      <family val="1"/>
      <charset val="204"/>
    </font>
    <font>
      <sz val="11"/>
      <color indexed="8"/>
      <name val="Calibri"/>
      <family val="2"/>
      <charset val="1"/>
    </font>
    <font>
      <sz val="16"/>
      <color theme="1"/>
      <name val="Times New Roman"/>
      <family val="1"/>
      <charset val="204"/>
    </font>
    <font>
      <sz val="14"/>
      <name val="Times New Roman"/>
      <family val="1"/>
      <charset val="204"/>
    </font>
    <font>
      <b/>
      <sz val="20"/>
      <color indexed="8"/>
      <name val="Times New Roman"/>
      <family val="1"/>
      <charset val="204"/>
    </font>
    <font>
      <b/>
      <sz val="24"/>
      <color indexed="8"/>
      <name val="Times New Roman"/>
      <family val="1"/>
      <charset val="204"/>
    </font>
    <font>
      <sz val="18"/>
      <color rgb="FFFF0000"/>
      <name val="Times New Roman"/>
      <family val="1"/>
      <charset val="204"/>
    </font>
    <font>
      <sz val="18"/>
      <name val="Calibri"/>
      <family val="2"/>
      <scheme val="minor"/>
    </font>
    <font>
      <sz val="18"/>
      <name val="Calibri"/>
      <family val="2"/>
      <charset val="204"/>
    </font>
    <font>
      <sz val="18"/>
      <color theme="1"/>
      <name val="Calibri"/>
      <family val="2"/>
      <charset val="204"/>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thick">
        <color rgb="FF000000"/>
      </left>
      <right style="medium">
        <color rgb="FF000000"/>
      </right>
      <top/>
      <bottom/>
      <diagonal/>
    </border>
    <border>
      <left style="thick">
        <color rgb="FF000000"/>
      </left>
      <right style="medium">
        <color rgb="FF000000"/>
      </right>
      <top/>
      <bottom style="thick">
        <color rgb="FF000000"/>
      </bottom>
      <diagonal/>
    </border>
    <border>
      <left style="medium">
        <color rgb="FF000000"/>
      </left>
      <right style="medium">
        <color rgb="FF000000"/>
      </right>
      <top/>
      <bottom/>
      <diagonal/>
    </border>
    <border>
      <left style="medium">
        <color rgb="FF000000"/>
      </left>
      <right style="medium">
        <color rgb="FF000000"/>
      </right>
      <top/>
      <bottom style="thick">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ck">
        <color rgb="FF000000"/>
      </right>
      <top/>
      <bottom/>
      <diagonal/>
    </border>
    <border>
      <left style="medium">
        <color rgb="FF000000"/>
      </left>
      <right style="thick">
        <color rgb="FF000000"/>
      </right>
      <top/>
      <bottom style="thick">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top style="medium">
        <color rgb="FF000000"/>
      </top>
      <bottom style="thick">
        <color rgb="FF000000"/>
      </bottom>
      <diagonal/>
    </border>
    <border>
      <left/>
      <right/>
      <top style="medium">
        <color rgb="FF000000"/>
      </top>
      <bottom style="thick">
        <color rgb="FF000000"/>
      </bottom>
      <diagonal/>
    </border>
    <border>
      <left/>
      <right style="medium">
        <color rgb="FF000000"/>
      </right>
      <top style="medium">
        <color rgb="FF000000"/>
      </top>
      <bottom style="thick">
        <color rgb="FF000000"/>
      </bottom>
      <diagonal/>
    </border>
    <border>
      <left style="thick">
        <color rgb="FF000000"/>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thick">
        <color rgb="FF000000"/>
      </right>
      <top style="medium">
        <color indexed="64"/>
      </top>
      <bottom/>
      <diagonal/>
    </border>
    <border>
      <left/>
      <right style="thin">
        <color indexed="64"/>
      </right>
      <top/>
      <bottom style="thin">
        <color indexed="64"/>
      </bottom>
      <diagonal/>
    </border>
    <border>
      <left style="medium">
        <color rgb="FF000000"/>
      </left>
      <right style="medium">
        <color rgb="FF000000"/>
      </right>
      <top/>
      <bottom style="medium">
        <color rgb="FF000000"/>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ck">
        <color rgb="FF000000"/>
      </top>
      <bottom/>
      <diagonal/>
    </border>
    <border>
      <left style="thin">
        <color indexed="64"/>
      </left>
      <right style="medium">
        <color indexed="64"/>
      </right>
      <top style="thick">
        <color rgb="FF000000"/>
      </top>
      <bottom/>
      <diagonal/>
    </border>
  </borders>
  <cellStyleXfs count="505">
    <xf numFmtId="0" fontId="0" fillId="0" borderId="0"/>
    <xf numFmtId="0" fontId="1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8" fillId="0" borderId="0"/>
    <xf numFmtId="0" fontId="1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6" fontId="12" fillId="0" borderId="0" applyFont="0" applyFill="0" applyBorder="0" applyAlignment="0" applyProtection="0"/>
    <xf numFmtId="43" fontId="8"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58">
    <xf numFmtId="0" fontId="0" fillId="0" borderId="0" xfId="0"/>
    <xf numFmtId="0" fontId="23" fillId="0" borderId="0" xfId="2"/>
    <xf numFmtId="0" fontId="5" fillId="2" borderId="1" xfId="2" applyFont="1" applyFill="1" applyBorder="1" applyAlignment="1">
      <alignment horizontal="center" vertical="center" wrapText="1"/>
    </xf>
    <xf numFmtId="0" fontId="7" fillId="3" borderId="2" xfId="2" applyFont="1" applyFill="1" applyBorder="1" applyAlignment="1">
      <alignment horizontal="center" vertical="center" textRotation="90" wrapText="1"/>
    </xf>
    <xf numFmtId="164" fontId="7" fillId="4" borderId="2" xfId="106" applyNumberFormat="1" applyFont="1" applyFill="1" applyBorder="1" applyAlignment="1">
      <alignment horizontal="center" vertical="center"/>
    </xf>
    <xf numFmtId="165" fontId="7" fillId="4" borderId="2" xfId="106" applyNumberFormat="1" applyFont="1" applyFill="1" applyBorder="1" applyAlignment="1">
      <alignment horizontal="center" vertical="center" wrapText="1"/>
    </xf>
    <xf numFmtId="2" fontId="7" fillId="4" borderId="2" xfId="106" applyNumberFormat="1" applyFont="1" applyFill="1" applyBorder="1" applyAlignment="1">
      <alignment horizontal="center" vertical="center"/>
    </xf>
    <xf numFmtId="16" fontId="6" fillId="3" borderId="2" xfId="2" applyNumberFormat="1" applyFont="1" applyFill="1" applyBorder="1" applyAlignment="1">
      <alignment horizontal="center" vertical="center" textRotation="90" wrapText="1"/>
    </xf>
    <xf numFmtId="164" fontId="6" fillId="3" borderId="2" xfId="106" applyNumberFormat="1" applyFont="1" applyFill="1" applyBorder="1" applyAlignment="1">
      <alignment horizontal="center" vertical="center" wrapText="1"/>
    </xf>
    <xf numFmtId="164" fontId="6" fillId="0" borderId="2" xfId="106" applyNumberFormat="1" applyFont="1" applyBorder="1" applyAlignment="1">
      <alignment horizontal="center" vertical="center" wrapText="1"/>
    </xf>
    <xf numFmtId="165" fontId="7" fillId="3" borderId="2" xfId="106" applyNumberFormat="1" applyFont="1" applyFill="1" applyBorder="1" applyAlignment="1">
      <alignment horizontal="center" vertical="center" wrapText="1"/>
    </xf>
    <xf numFmtId="2" fontId="7" fillId="3" borderId="2" xfId="106" applyNumberFormat="1" applyFont="1" applyFill="1" applyBorder="1" applyAlignment="1">
      <alignment horizontal="center" vertical="center"/>
    </xf>
    <xf numFmtId="164" fontId="6" fillId="0" borderId="2" xfId="106" applyNumberFormat="1" applyFont="1" applyBorder="1" applyAlignment="1">
      <alignment horizontal="center" vertical="center"/>
    </xf>
    <xf numFmtId="2" fontId="6" fillId="3" borderId="2" xfId="106" applyNumberFormat="1" applyFont="1" applyFill="1" applyBorder="1" applyAlignment="1">
      <alignment horizontal="center" vertical="center"/>
    </xf>
    <xf numFmtId="0" fontId="6" fillId="3" borderId="2" xfId="2" applyFont="1" applyFill="1" applyBorder="1" applyAlignment="1">
      <alignment horizontal="center" vertical="center" textRotation="90" wrapText="1"/>
    </xf>
    <xf numFmtId="0" fontId="5" fillId="0" borderId="3" xfId="2" applyFont="1" applyBorder="1" applyAlignment="1">
      <alignment horizontal="center" vertical="center" wrapText="1"/>
    </xf>
    <xf numFmtId="2" fontId="7" fillId="3" borderId="3" xfId="106" applyNumberFormat="1" applyFont="1" applyFill="1" applyBorder="1" applyAlignment="1">
      <alignment horizontal="center" vertical="center"/>
    </xf>
    <xf numFmtId="2" fontId="7" fillId="3" borderId="4" xfId="106" applyNumberFormat="1" applyFont="1" applyFill="1" applyBorder="1" applyAlignment="1">
      <alignment horizontal="center" vertical="center"/>
    </xf>
    <xf numFmtId="49" fontId="5" fillId="2" borderId="1" xfId="2" applyNumberFormat="1" applyFont="1" applyFill="1" applyBorder="1" applyAlignment="1">
      <alignment horizontal="center" vertical="center" wrapText="1"/>
    </xf>
    <xf numFmtId="0" fontId="14" fillId="0" borderId="0" xfId="0" applyFont="1" applyAlignment="1">
      <alignment vertical="top"/>
    </xf>
    <xf numFmtId="0" fontId="14" fillId="0" borderId="0" xfId="0" applyFont="1" applyAlignment="1">
      <alignment vertical="center"/>
    </xf>
    <xf numFmtId="2" fontId="7" fillId="3" borderId="1" xfId="106" applyNumberFormat="1" applyFont="1" applyFill="1" applyBorder="1" applyAlignment="1">
      <alignment horizontal="center" vertical="center"/>
    </xf>
    <xf numFmtId="0" fontId="6" fillId="3" borderId="3" xfId="2" applyFont="1" applyFill="1" applyBorder="1" applyAlignment="1">
      <alignment horizontal="center" vertical="center"/>
    </xf>
    <xf numFmtId="0" fontId="15" fillId="0" borderId="0" xfId="0" applyFont="1"/>
    <xf numFmtId="0" fontId="5" fillId="0" borderId="1" xfId="2" applyFont="1" applyBorder="1" applyAlignment="1">
      <alignment horizontal="center" vertical="center" wrapText="1"/>
    </xf>
    <xf numFmtId="0" fontId="5" fillId="0" borderId="4" xfId="2" applyFont="1" applyBorder="1" applyAlignment="1">
      <alignment horizontal="center" vertical="center" wrapText="1"/>
    </xf>
    <xf numFmtId="0" fontId="5" fillId="2" borderId="2" xfId="57" applyFont="1" applyFill="1" applyBorder="1" applyAlignment="1">
      <alignment horizontal="center" vertical="center" wrapText="1"/>
    </xf>
    <xf numFmtId="0" fontId="17" fillId="0" borderId="0" xfId="0" applyFont="1"/>
    <xf numFmtId="167" fontId="18" fillId="0" borderId="0" xfId="0" applyNumberFormat="1" applyFont="1"/>
    <xf numFmtId="0" fontId="18" fillId="0" borderId="0" xfId="0" applyFont="1"/>
    <xf numFmtId="0" fontId="19" fillId="0" borderId="0" xfId="0" applyFont="1"/>
    <xf numFmtId="0" fontId="20" fillId="0" borderId="0" xfId="0" applyFont="1"/>
    <xf numFmtId="0" fontId="21" fillId="0" borderId="0" xfId="2" applyFont="1"/>
    <xf numFmtId="0" fontId="20" fillId="0" borderId="0" xfId="2" applyFont="1"/>
    <xf numFmtId="167" fontId="20" fillId="0" borderId="0" xfId="2" applyNumberFormat="1" applyFont="1"/>
    <xf numFmtId="0" fontId="5" fillId="2" borderId="5" xfId="57" applyFont="1" applyFill="1" applyBorder="1" applyAlignment="1">
      <alignment horizontal="center" vertical="center" wrapText="1"/>
    </xf>
    <xf numFmtId="0" fontId="5" fillId="2" borderId="0" xfId="57" applyFont="1" applyFill="1" applyBorder="1" applyAlignment="1">
      <alignment horizontal="center" vertical="center" wrapText="1"/>
    </xf>
    <xf numFmtId="0" fontId="20" fillId="0" borderId="0" xfId="2" applyFont="1" applyBorder="1"/>
    <xf numFmtId="0" fontId="21" fillId="0" borderId="0" xfId="2" applyFont="1" applyBorder="1"/>
    <xf numFmtId="0" fontId="5" fillId="0" borderId="0" xfId="57" applyFont="1" applyFill="1" applyBorder="1" applyAlignment="1">
      <alignment horizontal="center" vertical="center" wrapText="1"/>
    </xf>
    <xf numFmtId="0" fontId="0" fillId="0" borderId="0" xfId="0"/>
    <xf numFmtId="0" fontId="0" fillId="0" borderId="0" xfId="0"/>
    <xf numFmtId="0" fontId="0" fillId="0" borderId="0" xfId="0"/>
    <xf numFmtId="0" fontId="5" fillId="0" borderId="0" xfId="2" applyFont="1" applyFill="1" applyBorder="1" applyAlignment="1">
      <alignment horizontal="center" vertical="top" wrapText="1"/>
    </xf>
    <xf numFmtId="0" fontId="0" fillId="0" borderId="0" xfId="0"/>
    <xf numFmtId="0" fontId="24" fillId="5" borderId="2" xfId="2" applyFont="1" applyFill="1" applyBorder="1" applyAlignment="1">
      <alignment horizontal="center" vertical="center" wrapText="1"/>
    </xf>
    <xf numFmtId="0" fontId="25" fillId="0" borderId="2" xfId="57" applyFont="1" applyFill="1" applyBorder="1" applyAlignment="1">
      <alignment horizontal="center" vertical="center" wrapText="1"/>
    </xf>
    <xf numFmtId="0" fontId="24" fillId="0" borderId="2" xfId="57" applyFont="1" applyFill="1" applyBorder="1" applyAlignment="1">
      <alignment horizontal="center" vertical="center" wrapText="1"/>
    </xf>
    <xf numFmtId="0" fontId="24" fillId="0" borderId="2" xfId="2" applyFont="1" applyFill="1" applyBorder="1" applyAlignment="1">
      <alignment horizontal="center" vertical="center" wrapText="1"/>
    </xf>
    <xf numFmtId="0" fontId="30" fillId="0" borderId="6" xfId="57" applyFont="1" applyFill="1" applyBorder="1" applyAlignment="1">
      <alignment horizontal="center" vertical="center" wrapText="1"/>
    </xf>
    <xf numFmtId="165" fontId="29" fillId="5" borderId="10" xfId="2" applyNumberFormat="1" applyFont="1" applyFill="1" applyBorder="1" applyAlignment="1">
      <alignment horizontal="center" vertical="top" wrapText="1"/>
    </xf>
    <xf numFmtId="0" fontId="27" fillId="5" borderId="0" xfId="57" applyFont="1" applyFill="1" applyBorder="1" applyAlignment="1">
      <alignment horizontal="left" vertical="center" wrapText="1"/>
    </xf>
    <xf numFmtId="0" fontId="30" fillId="0" borderId="0" xfId="2" applyFont="1" applyFill="1" applyBorder="1" applyAlignment="1">
      <alignment horizontal="center" vertical="top" wrapText="1"/>
    </xf>
    <xf numFmtId="16" fontId="29" fillId="0" borderId="5" xfId="2" applyNumberFormat="1" applyFont="1" applyFill="1" applyBorder="1" applyAlignment="1">
      <alignment horizontal="center" vertical="center" textRotation="90" wrapText="1"/>
    </xf>
    <xf numFmtId="0" fontId="29" fillId="0" borderId="5" xfId="2" applyFont="1" applyFill="1" applyBorder="1" applyAlignment="1">
      <alignment horizontal="center" vertical="center" textRotation="90" wrapText="1"/>
    </xf>
    <xf numFmtId="0" fontId="29" fillId="0" borderId="9" xfId="2" applyFont="1" applyFill="1" applyBorder="1" applyAlignment="1">
      <alignment horizontal="center" vertical="center" textRotation="90" wrapText="1"/>
    </xf>
    <xf numFmtId="167" fontId="30" fillId="0" borderId="9" xfId="2" applyNumberFormat="1" applyFont="1" applyFill="1" applyBorder="1" applyAlignment="1">
      <alignment horizontal="center" vertical="center" wrapText="1"/>
    </xf>
    <xf numFmtId="167" fontId="26" fillId="0" borderId="9" xfId="106" applyNumberFormat="1" applyFont="1" applyFill="1" applyBorder="1" applyAlignment="1">
      <alignment horizontal="center" vertical="center" wrapText="1"/>
    </xf>
    <xf numFmtId="0" fontId="26" fillId="0" borderId="9" xfId="106" applyNumberFormat="1" applyFont="1" applyFill="1" applyBorder="1" applyAlignment="1">
      <alignment horizontal="center" vertical="center" wrapText="1"/>
    </xf>
    <xf numFmtId="0" fontId="31" fillId="0" borderId="8" xfId="0" applyFont="1" applyFill="1" applyBorder="1"/>
    <xf numFmtId="0" fontId="31" fillId="0" borderId="9" xfId="0" applyFont="1" applyFill="1" applyBorder="1"/>
    <xf numFmtId="0" fontId="31" fillId="0" borderId="11" xfId="0" applyFont="1" applyFill="1" applyBorder="1"/>
    <xf numFmtId="0" fontId="31" fillId="0" borderId="0" xfId="0" applyFont="1" applyFill="1" applyBorder="1"/>
    <xf numFmtId="0" fontId="29" fillId="0" borderId="11" xfId="106" applyNumberFormat="1" applyFont="1" applyFill="1" applyBorder="1" applyAlignment="1">
      <alignment vertical="top" wrapText="1"/>
    </xf>
    <xf numFmtId="0" fontId="29" fillId="0" borderId="0" xfId="106" applyNumberFormat="1" applyFont="1" applyFill="1" applyBorder="1" applyAlignment="1">
      <alignment vertical="top" wrapText="1"/>
    </xf>
    <xf numFmtId="0" fontId="29" fillId="0" borderId="12" xfId="106" applyNumberFormat="1" applyFont="1" applyFill="1" applyBorder="1" applyAlignment="1">
      <alignment vertical="top" wrapText="1"/>
    </xf>
    <xf numFmtId="0" fontId="29" fillId="0" borderId="13" xfId="106" applyNumberFormat="1" applyFont="1" applyFill="1" applyBorder="1" applyAlignment="1">
      <alignment vertical="top" wrapText="1"/>
    </xf>
    <xf numFmtId="0" fontId="29" fillId="0" borderId="14" xfId="106" applyNumberFormat="1" applyFont="1" applyFill="1" applyBorder="1" applyAlignment="1">
      <alignment vertical="top" wrapText="1"/>
    </xf>
    <xf numFmtId="0" fontId="29" fillId="0" borderId="15" xfId="106" applyNumberFormat="1" applyFont="1" applyFill="1" applyBorder="1" applyAlignment="1">
      <alignment vertical="top" wrapText="1"/>
    </xf>
    <xf numFmtId="0" fontId="31" fillId="0" borderId="13" xfId="0" applyFont="1" applyFill="1" applyBorder="1"/>
    <xf numFmtId="0" fontId="31" fillId="0" borderId="14" xfId="0" applyFont="1" applyFill="1" applyBorder="1"/>
    <xf numFmtId="0" fontId="31" fillId="0" borderId="15" xfId="0" applyFont="1" applyFill="1" applyBorder="1"/>
    <xf numFmtId="165" fontId="32" fillId="5" borderId="3" xfId="2" applyNumberFormat="1" applyFont="1" applyFill="1" applyBorder="1" applyAlignment="1">
      <alignment horizontal="center" vertical="top"/>
    </xf>
    <xf numFmtId="0" fontId="27" fillId="5" borderId="9" xfId="57" applyFont="1" applyFill="1" applyBorder="1" applyAlignment="1">
      <alignment horizontal="left" vertical="center" wrapText="1"/>
    </xf>
    <xf numFmtId="0" fontId="27" fillId="5" borderId="10" xfId="57" applyFont="1" applyFill="1" applyBorder="1" applyAlignment="1">
      <alignment horizontal="left" vertical="center" wrapText="1"/>
    </xf>
    <xf numFmtId="0" fontId="31" fillId="5" borderId="11" xfId="0" applyFont="1" applyFill="1" applyBorder="1"/>
    <xf numFmtId="0" fontId="31" fillId="5" borderId="0" xfId="0" applyFont="1" applyFill="1"/>
    <xf numFmtId="0" fontId="31" fillId="5" borderId="12" xfId="0" applyFont="1" applyFill="1" applyBorder="1"/>
    <xf numFmtId="0" fontId="31" fillId="5" borderId="0" xfId="0" applyFont="1" applyFill="1" applyBorder="1"/>
    <xf numFmtId="0" fontId="13" fillId="0" borderId="6" xfId="57" applyFont="1" applyFill="1" applyBorder="1" applyAlignment="1">
      <alignment horizontal="center" vertical="center" wrapText="1"/>
    </xf>
    <xf numFmtId="0" fontId="13" fillId="0" borderId="2" xfId="57" applyFont="1" applyFill="1" applyBorder="1" applyAlignment="1">
      <alignment horizontal="center" vertical="center" wrapText="1"/>
    </xf>
    <xf numFmtId="0" fontId="13" fillId="0" borderId="5" xfId="57" applyFont="1" applyFill="1" applyBorder="1" applyAlignment="1">
      <alignment horizontal="center" vertical="center" wrapText="1"/>
    </xf>
    <xf numFmtId="0" fontId="13" fillId="0" borderId="7" xfId="57" applyFont="1" applyFill="1" applyBorder="1" applyAlignment="1">
      <alignment horizontal="center" vertical="center" wrapText="1"/>
    </xf>
    <xf numFmtId="0" fontId="30" fillId="0" borderId="2" xfId="57" applyFont="1" applyFill="1" applyBorder="1" applyAlignment="1">
      <alignment horizontal="center" vertical="center" wrapText="1"/>
    </xf>
    <xf numFmtId="0" fontId="31" fillId="0" borderId="3" xfId="0" applyFont="1" applyFill="1" applyBorder="1"/>
    <xf numFmtId="0" fontId="28" fillId="0" borderId="11" xfId="0" applyFont="1" applyFill="1" applyBorder="1" applyAlignment="1">
      <alignment vertical="top" wrapText="1"/>
    </xf>
    <xf numFmtId="0" fontId="28" fillId="0" borderId="12" xfId="0" applyFont="1" applyFill="1" applyBorder="1" applyAlignment="1">
      <alignment vertical="top" wrapText="1"/>
    </xf>
    <xf numFmtId="0" fontId="26" fillId="0" borderId="2" xfId="106" applyNumberFormat="1" applyFont="1" applyFill="1" applyBorder="1" applyAlignment="1">
      <alignment vertical="top" wrapText="1"/>
    </xf>
    <xf numFmtId="165" fontId="26" fillId="0" borderId="2" xfId="106" applyNumberFormat="1" applyFont="1" applyFill="1" applyBorder="1" applyAlignment="1">
      <alignment vertical="top" wrapText="1"/>
    </xf>
    <xf numFmtId="0" fontId="26" fillId="0" borderId="5" xfId="2" applyFont="1" applyFill="1" applyBorder="1" applyAlignment="1">
      <alignment horizontal="center" vertical="center" textRotation="90" wrapText="1"/>
    </xf>
    <xf numFmtId="167" fontId="26" fillId="0" borderId="2" xfId="106" applyNumberFormat="1" applyFont="1" applyFill="1" applyBorder="1" applyAlignment="1">
      <alignment horizontal="center" vertical="center" wrapText="1"/>
    </xf>
    <xf numFmtId="0" fontId="26" fillId="0" borderId="2" xfId="106" applyNumberFormat="1" applyFont="1" applyFill="1" applyBorder="1" applyAlignment="1">
      <alignment horizontal="center" vertical="center" wrapText="1"/>
    </xf>
    <xf numFmtId="165" fontId="26" fillId="0" borderId="29" xfId="106" applyNumberFormat="1" applyFont="1" applyFill="1" applyBorder="1" applyAlignment="1">
      <alignment horizontal="center" vertical="center" wrapText="1"/>
    </xf>
    <xf numFmtId="0" fontId="33" fillId="0" borderId="2" xfId="0" applyFont="1" applyFill="1" applyBorder="1" applyAlignment="1">
      <alignment wrapText="1"/>
    </xf>
    <xf numFmtId="0" fontId="26" fillId="0" borderId="2" xfId="2" applyFont="1" applyFill="1" applyBorder="1" applyAlignment="1">
      <alignment horizontal="center" vertical="center" wrapText="1"/>
    </xf>
    <xf numFmtId="0" fontId="27" fillId="0" borderId="2" xfId="2" applyFont="1" applyFill="1" applyBorder="1" applyAlignment="1">
      <alignment horizontal="center" vertical="center" wrapText="1"/>
    </xf>
    <xf numFmtId="165" fontId="40" fillId="0" borderId="2" xfId="2" applyNumberFormat="1" applyFont="1" applyFill="1" applyBorder="1" applyAlignment="1">
      <alignment horizontal="center"/>
    </xf>
    <xf numFmtId="16" fontId="26" fillId="0" borderId="5" xfId="2" applyNumberFormat="1" applyFont="1" applyFill="1" applyBorder="1" applyAlignment="1">
      <alignment horizontal="center" vertical="center" textRotation="90" wrapText="1"/>
    </xf>
    <xf numFmtId="167" fontId="27" fillId="0" borderId="2" xfId="2" applyNumberFormat="1" applyFont="1" applyFill="1" applyBorder="1" applyAlignment="1">
      <alignment horizontal="center" vertical="center" wrapText="1"/>
    </xf>
    <xf numFmtId="0" fontId="26" fillId="0" borderId="29" xfId="106" applyNumberFormat="1" applyFont="1" applyFill="1" applyBorder="1" applyAlignment="1">
      <alignment horizontal="center" vertical="center" wrapText="1"/>
    </xf>
    <xf numFmtId="2" fontId="26" fillId="0" borderId="2" xfId="2" applyNumberFormat="1" applyFont="1" applyFill="1" applyBorder="1" applyAlignment="1">
      <alignment horizontal="center" vertical="center" wrapText="1"/>
    </xf>
    <xf numFmtId="165" fontId="27" fillId="0" borderId="2" xfId="2" applyNumberFormat="1" applyFont="1" applyFill="1" applyBorder="1" applyAlignment="1">
      <alignment horizontal="center" vertical="center" wrapText="1"/>
    </xf>
    <xf numFmtId="0" fontId="40" fillId="0" borderId="2" xfId="2" applyFont="1" applyFill="1" applyBorder="1" applyAlignment="1">
      <alignment horizontal="center"/>
    </xf>
    <xf numFmtId="0" fontId="27" fillId="0" borderId="2" xfId="2" applyNumberFormat="1" applyFont="1" applyFill="1" applyBorder="1" applyAlignment="1">
      <alignment horizontal="center" vertical="center" wrapText="1"/>
    </xf>
    <xf numFmtId="0" fontId="41" fillId="0" borderId="8" xfId="0" applyFont="1" applyFill="1" applyBorder="1"/>
    <xf numFmtId="0" fontId="41" fillId="0" borderId="9" xfId="0" applyFont="1" applyFill="1" applyBorder="1"/>
    <xf numFmtId="0" fontId="41" fillId="0" borderId="10" xfId="0" applyFont="1" applyFill="1" applyBorder="1"/>
    <xf numFmtId="0" fontId="33" fillId="0" borderId="11" xfId="0" applyFont="1" applyFill="1" applyBorder="1" applyAlignment="1">
      <alignment wrapText="1"/>
    </xf>
    <xf numFmtId="0" fontId="41" fillId="0" borderId="2" xfId="0" applyFont="1" applyFill="1" applyBorder="1" applyAlignment="1">
      <alignment horizontal="center"/>
    </xf>
    <xf numFmtId="0" fontId="41" fillId="0" borderId="11" xfId="0" applyFont="1" applyFill="1" applyBorder="1"/>
    <xf numFmtId="0" fontId="41" fillId="0" borderId="0" xfId="0" applyFont="1" applyFill="1" applyBorder="1"/>
    <xf numFmtId="0" fontId="41" fillId="0" borderId="12" xfId="0" applyFont="1" applyFill="1" applyBorder="1"/>
    <xf numFmtId="0" fontId="27" fillId="0" borderId="2" xfId="2" applyNumberFormat="1" applyFont="1" applyFill="1" applyBorder="1" applyAlignment="1">
      <alignment horizontal="left" vertical="top" wrapText="1"/>
    </xf>
    <xf numFmtId="0" fontId="41" fillId="0" borderId="2" xfId="0" applyNumberFormat="1" applyFont="1" applyFill="1" applyBorder="1" applyAlignment="1">
      <alignment horizontal="left" vertical="top"/>
    </xf>
    <xf numFmtId="0" fontId="41" fillId="0" borderId="13" xfId="0" applyFont="1" applyFill="1" applyBorder="1"/>
    <xf numFmtId="0" fontId="41" fillId="0" borderId="14" xfId="0" applyFont="1" applyFill="1" applyBorder="1"/>
    <xf numFmtId="0" fontId="41" fillId="0" borderId="15" xfId="0" applyFont="1" applyFill="1" applyBorder="1"/>
    <xf numFmtId="165" fontId="26" fillId="0" borderId="5" xfId="2" applyNumberFormat="1" applyFont="1" applyFill="1" applyBorder="1" applyAlignment="1">
      <alignment horizontal="center" vertical="top" wrapText="1"/>
    </xf>
    <xf numFmtId="0" fontId="33" fillId="0" borderId="2" xfId="0" applyFont="1" applyFill="1" applyBorder="1" applyAlignment="1">
      <alignment vertical="top" wrapText="1"/>
    </xf>
    <xf numFmtId="165" fontId="26" fillId="0" borderId="2" xfId="106" applyNumberFormat="1" applyFont="1" applyFill="1" applyBorder="1" applyAlignment="1">
      <alignment horizontal="center" vertical="center" wrapText="1"/>
    </xf>
    <xf numFmtId="0" fontId="29" fillId="0" borderId="2" xfId="106" applyNumberFormat="1" applyFont="1" applyFill="1" applyBorder="1" applyAlignment="1">
      <alignment vertical="top" wrapText="1"/>
    </xf>
    <xf numFmtId="165" fontId="29" fillId="0" borderId="2" xfId="106" applyNumberFormat="1" applyFont="1" applyFill="1" applyBorder="1" applyAlignment="1">
      <alignment vertical="top" wrapText="1"/>
    </xf>
    <xf numFmtId="167" fontId="29" fillId="0" borderId="2" xfId="106" applyNumberFormat="1" applyFont="1" applyFill="1" applyBorder="1" applyAlignment="1">
      <alignment horizontal="center" vertical="center" wrapText="1"/>
    </xf>
    <xf numFmtId="165" fontId="29" fillId="0" borderId="29" xfId="106" applyNumberFormat="1" applyFont="1" applyFill="1" applyBorder="1" applyAlignment="1">
      <alignment horizontal="center" vertical="center" wrapText="1"/>
    </xf>
    <xf numFmtId="0" fontId="29" fillId="0" borderId="2" xfId="0" applyFont="1" applyFill="1" applyBorder="1" applyAlignment="1">
      <alignment vertical="top" wrapText="1"/>
    </xf>
    <xf numFmtId="0" fontId="29" fillId="0" borderId="2" xfId="0" applyFont="1" applyFill="1" applyBorder="1" applyAlignment="1">
      <alignment horizontal="center" vertical="center"/>
    </xf>
    <xf numFmtId="0" fontId="30" fillId="0" borderId="2" xfId="2" applyFont="1" applyFill="1" applyBorder="1" applyAlignment="1">
      <alignment horizontal="center" vertical="center" wrapText="1"/>
    </xf>
    <xf numFmtId="167" fontId="30" fillId="0" borderId="2" xfId="2" applyNumberFormat="1" applyFont="1" applyFill="1" applyBorder="1" applyAlignment="1">
      <alignment horizontal="center" vertical="center" wrapText="1"/>
    </xf>
    <xf numFmtId="0" fontId="29" fillId="0" borderId="29" xfId="106"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2" xfId="106" applyNumberFormat="1" applyFont="1" applyFill="1" applyBorder="1" applyAlignment="1">
      <alignment horizontal="center" vertical="center" wrapText="1"/>
    </xf>
    <xf numFmtId="0" fontId="29" fillId="0" borderId="0" xfId="0" applyFont="1" applyFill="1" applyAlignment="1">
      <alignment horizontal="justify" vertical="center"/>
    </xf>
    <xf numFmtId="0" fontId="29" fillId="0" borderId="2" xfId="2" applyFont="1" applyFill="1" applyBorder="1" applyAlignment="1">
      <alignment horizontal="center" vertical="center" wrapText="1"/>
    </xf>
    <xf numFmtId="0" fontId="29" fillId="0" borderId="0" xfId="0" applyFont="1" applyFill="1" applyAlignment="1">
      <alignment wrapText="1"/>
    </xf>
    <xf numFmtId="0" fontId="31" fillId="0" borderId="10" xfId="0" applyFont="1" applyFill="1" applyBorder="1"/>
    <xf numFmtId="0" fontId="30" fillId="0" borderId="31" xfId="0" applyFont="1" applyFill="1" applyBorder="1" applyAlignment="1">
      <alignment wrapText="1"/>
    </xf>
    <xf numFmtId="0" fontId="28" fillId="0" borderId="2" xfId="0" applyFont="1" applyFill="1" applyBorder="1" applyAlignment="1">
      <alignment horizontal="center" vertical="center"/>
    </xf>
    <xf numFmtId="0" fontId="31" fillId="0" borderId="12" xfId="0" applyFont="1" applyFill="1" applyBorder="1"/>
    <xf numFmtId="0" fontId="30" fillId="0" borderId="5" xfId="2" applyNumberFormat="1" applyFont="1" applyFill="1" applyBorder="1" applyAlignment="1">
      <alignment horizontal="left" wrapText="1"/>
    </xf>
    <xf numFmtId="0" fontId="30" fillId="0" borderId="5" xfId="2" applyNumberFormat="1" applyFont="1" applyFill="1" applyBorder="1" applyAlignment="1">
      <alignment horizontal="left" vertical="top" wrapText="1"/>
    </xf>
    <xf numFmtId="0" fontId="30" fillId="0" borderId="31" xfId="0" applyFont="1" applyFill="1" applyBorder="1" applyAlignment="1">
      <alignment horizontal="left" wrapText="1"/>
    </xf>
    <xf numFmtId="0" fontId="30" fillId="0" borderId="32" xfId="0" applyFont="1" applyFill="1" applyBorder="1" applyAlignment="1">
      <alignment horizontal="left" vertical="top" wrapText="1"/>
    </xf>
    <xf numFmtId="0" fontId="39" fillId="0" borderId="2" xfId="0" applyFont="1" applyFill="1" applyBorder="1" applyAlignment="1">
      <alignment horizontal="center" vertical="center" wrapText="1"/>
    </xf>
    <xf numFmtId="0" fontId="30" fillId="0" borderId="2" xfId="0" applyFont="1" applyFill="1" applyBorder="1" applyAlignment="1">
      <alignment horizontal="left" vertical="top" wrapText="1"/>
    </xf>
    <xf numFmtId="0" fontId="30" fillId="0" borderId="33" xfId="0" applyFont="1" applyFill="1" applyBorder="1" applyAlignment="1">
      <alignment horizontal="left" vertical="top" wrapText="1"/>
    </xf>
    <xf numFmtId="167" fontId="26" fillId="0" borderId="29" xfId="106" applyNumberFormat="1" applyFont="1" applyFill="1" applyBorder="1" applyAlignment="1">
      <alignment horizontal="center" vertical="center" wrapText="1"/>
    </xf>
    <xf numFmtId="0" fontId="27" fillId="0" borderId="2" xfId="57" applyFont="1" applyFill="1" applyBorder="1" applyAlignment="1">
      <alignment horizontal="left" vertical="center" wrapText="1"/>
    </xf>
    <xf numFmtId="0" fontId="27" fillId="0" borderId="2" xfId="2" applyFont="1" applyFill="1" applyBorder="1" applyAlignment="1">
      <alignment horizontal="center" vertical="top" wrapText="1"/>
    </xf>
    <xf numFmtId="0" fontId="27" fillId="0" borderId="4" xfId="57" applyFont="1" applyFill="1" applyBorder="1" applyAlignment="1">
      <alignment horizontal="left" vertical="center" wrapText="1"/>
    </xf>
    <xf numFmtId="165" fontId="30" fillId="0" borderId="2" xfId="2" applyNumberFormat="1" applyFont="1" applyFill="1" applyBorder="1" applyAlignment="1">
      <alignment horizontal="center" vertical="center"/>
    </xf>
    <xf numFmtId="0" fontId="30" fillId="0" borderId="2" xfId="2" applyFont="1" applyFill="1" applyBorder="1" applyAlignment="1">
      <alignment horizontal="center" vertical="center"/>
    </xf>
    <xf numFmtId="165" fontId="29" fillId="0" borderId="2" xfId="2" applyNumberFormat="1" applyFont="1" applyFill="1" applyBorder="1" applyAlignment="1">
      <alignment horizontal="center" vertical="top" wrapText="1"/>
    </xf>
    <xf numFmtId="0" fontId="30" fillId="0" borderId="4" xfId="57" applyFont="1" applyFill="1" applyBorder="1" applyAlignment="1">
      <alignment horizontal="center" vertical="center" wrapText="1"/>
    </xf>
    <xf numFmtId="0" fontId="30" fillId="0" borderId="63" xfId="57" applyFont="1" applyFill="1" applyBorder="1" applyAlignment="1">
      <alignment horizontal="center" vertical="center" wrapText="1"/>
    </xf>
    <xf numFmtId="0" fontId="30" fillId="0" borderId="7" xfId="57" applyFont="1" applyFill="1" applyBorder="1" applyAlignment="1">
      <alignment horizontal="center" vertical="center" wrapText="1"/>
    </xf>
    <xf numFmtId="165" fontId="28" fillId="0" borderId="2" xfId="0" applyNumberFormat="1" applyFont="1" applyFill="1" applyBorder="1" applyAlignment="1">
      <alignment horizontal="center" vertical="center"/>
    </xf>
    <xf numFmtId="0" fontId="28" fillId="0" borderId="2" xfId="0" applyFont="1" applyFill="1" applyBorder="1" applyAlignment="1">
      <alignment wrapText="1"/>
    </xf>
    <xf numFmtId="0" fontId="29" fillId="0" borderId="2" xfId="210" applyFont="1" applyFill="1" applyBorder="1" applyAlignment="1">
      <alignment horizontal="center" vertical="center" wrapText="1"/>
    </xf>
    <xf numFmtId="0" fontId="30" fillId="0" borderId="2" xfId="210" applyFont="1" applyFill="1" applyBorder="1" applyAlignment="1">
      <alignment horizontal="center" vertical="center" wrapText="1"/>
    </xf>
    <xf numFmtId="0" fontId="32" fillId="0" borderId="2" xfId="2" applyFont="1" applyFill="1" applyBorder="1" applyAlignment="1">
      <alignment horizontal="center" vertical="center"/>
    </xf>
    <xf numFmtId="165" fontId="32" fillId="0" borderId="2" xfId="2" applyNumberFormat="1" applyFont="1" applyFill="1" applyBorder="1" applyAlignment="1">
      <alignment horizontal="center" vertical="center"/>
    </xf>
    <xf numFmtId="165" fontId="28" fillId="0" borderId="0" xfId="0" applyNumberFormat="1" applyFont="1" applyFill="1" applyAlignment="1">
      <alignment horizontal="center" vertical="center"/>
    </xf>
    <xf numFmtId="0" fontId="31" fillId="0" borderId="2" xfId="0" applyFont="1" applyFill="1" applyBorder="1" applyAlignment="1">
      <alignment horizontal="center" vertical="center"/>
    </xf>
    <xf numFmtId="0" fontId="32" fillId="0" borderId="2" xfId="2" applyFont="1" applyFill="1" applyBorder="1" applyAlignment="1">
      <alignment vertical="center"/>
    </xf>
    <xf numFmtId="0" fontId="36" fillId="0" borderId="2" xfId="0" applyFont="1" applyFill="1" applyBorder="1" applyAlignment="1">
      <alignment wrapText="1"/>
    </xf>
    <xf numFmtId="0" fontId="35" fillId="0" borderId="2" xfId="0" applyFont="1" applyFill="1" applyBorder="1" applyAlignment="1">
      <alignment horizontal="center" vertical="center"/>
    </xf>
    <xf numFmtId="0" fontId="35" fillId="0" borderId="0" xfId="0" applyFont="1" applyFill="1" applyAlignment="1">
      <alignment horizontal="center" vertical="center"/>
    </xf>
    <xf numFmtId="0" fontId="31" fillId="0" borderId="2" xfId="0" applyFont="1" applyFill="1" applyBorder="1"/>
    <xf numFmtId="0" fontId="32" fillId="0" borderId="2" xfId="2" applyFont="1" applyFill="1" applyBorder="1"/>
    <xf numFmtId="0" fontId="29" fillId="0" borderId="2" xfId="106" applyNumberFormat="1" applyFont="1" applyFill="1" applyBorder="1" applyAlignment="1">
      <alignment horizontal="left" vertical="top" wrapText="1"/>
    </xf>
    <xf numFmtId="0" fontId="30" fillId="0" borderId="2" xfId="2" applyNumberFormat="1" applyFont="1" applyFill="1" applyBorder="1" applyAlignment="1">
      <alignment horizontal="left" vertical="top" wrapText="1"/>
    </xf>
    <xf numFmtId="0" fontId="29" fillId="0" borderId="2" xfId="2" applyFont="1" applyFill="1" applyBorder="1" applyAlignment="1">
      <alignment vertical="center" wrapText="1"/>
    </xf>
    <xf numFmtId="0" fontId="30" fillId="0" borderId="2" xfId="2" applyFont="1" applyFill="1" applyBorder="1" applyAlignment="1">
      <alignment vertical="center" wrapText="1"/>
    </xf>
    <xf numFmtId="165" fontId="29" fillId="0" borderId="25" xfId="2" applyNumberFormat="1" applyFont="1" applyFill="1" applyBorder="1" applyAlignment="1">
      <alignment horizontal="center" vertical="top" wrapText="1"/>
    </xf>
    <xf numFmtId="0" fontId="33" fillId="0" borderId="2" xfId="106" applyNumberFormat="1" applyFont="1" applyFill="1" applyBorder="1" applyAlignment="1">
      <alignment vertical="top" wrapText="1"/>
    </xf>
    <xf numFmtId="0" fontId="28" fillId="0" borderId="2" xfId="0" applyFont="1" applyFill="1" applyBorder="1" applyAlignment="1">
      <alignment vertical="top" wrapText="1"/>
    </xf>
    <xf numFmtId="0" fontId="28" fillId="0" borderId="2" xfId="2" applyFont="1" applyFill="1" applyBorder="1" applyAlignment="1">
      <alignment horizontal="center" vertical="center" wrapText="1"/>
    </xf>
    <xf numFmtId="0" fontId="30" fillId="0" borderId="2" xfId="2" applyNumberFormat="1" applyFont="1" applyFill="1" applyBorder="1" applyAlignment="1">
      <alignment horizontal="center" vertical="center" wrapText="1"/>
    </xf>
    <xf numFmtId="172" fontId="28" fillId="0" borderId="2" xfId="0" applyNumberFormat="1" applyFont="1" applyFill="1" applyBorder="1" applyAlignment="1">
      <alignment horizontal="center" vertical="center"/>
    </xf>
    <xf numFmtId="172" fontId="28" fillId="0" borderId="2" xfId="2" applyNumberFormat="1" applyFont="1" applyFill="1" applyBorder="1" applyAlignment="1">
      <alignment horizontal="center" vertical="center" wrapText="1"/>
    </xf>
    <xf numFmtId="0" fontId="28" fillId="0" borderId="0" xfId="0" applyFont="1" applyFill="1" applyAlignment="1">
      <alignment wrapText="1"/>
    </xf>
    <xf numFmtId="0" fontId="28" fillId="0" borderId="65" xfId="0" applyFont="1" applyFill="1" applyBorder="1" applyAlignment="1">
      <alignment horizontal="justify" vertical="center" wrapText="1"/>
    </xf>
    <xf numFmtId="0" fontId="28" fillId="0" borderId="66" xfId="0" applyFont="1" applyFill="1" applyBorder="1" applyAlignment="1">
      <alignment horizontal="justify" vertical="center" wrapText="1"/>
    </xf>
    <xf numFmtId="0" fontId="28" fillId="0" borderId="0" xfId="0" applyFont="1" applyFill="1" applyAlignment="1">
      <alignment horizontal="center" vertical="center"/>
    </xf>
    <xf numFmtId="0" fontId="28" fillId="0" borderId="2" xfId="0" applyFont="1" applyFill="1" applyBorder="1" applyAlignment="1">
      <alignment vertical="center" wrapText="1"/>
    </xf>
    <xf numFmtId="165" fontId="29" fillId="0" borderId="25" xfId="210" applyNumberFormat="1" applyFont="1" applyFill="1" applyBorder="1" applyAlignment="1">
      <alignment horizontal="center" vertical="top" wrapText="1"/>
    </xf>
    <xf numFmtId="2" fontId="29" fillId="0" borderId="25" xfId="2" applyNumberFormat="1" applyFont="1" applyFill="1" applyBorder="1" applyAlignment="1">
      <alignment horizontal="center" vertical="top" wrapText="1"/>
    </xf>
    <xf numFmtId="16" fontId="29" fillId="0" borderId="2" xfId="2" applyNumberFormat="1" applyFont="1" applyFill="1" applyBorder="1" applyAlignment="1">
      <alignment horizontal="center" vertical="center" textRotation="90" wrapText="1"/>
    </xf>
    <xf numFmtId="0" fontId="29" fillId="0" borderId="2" xfId="2" applyFont="1" applyFill="1" applyBorder="1" applyAlignment="1">
      <alignment horizontal="center" vertical="center" textRotation="90" wrapText="1"/>
    </xf>
    <xf numFmtId="0" fontId="26" fillId="0" borderId="2" xfId="2" applyFont="1" applyFill="1" applyBorder="1" applyAlignment="1">
      <alignment horizontal="center" vertical="center" textRotation="90" wrapText="1"/>
    </xf>
    <xf numFmtId="168" fontId="26" fillId="0" borderId="2" xfId="106" applyNumberFormat="1" applyFont="1" applyFill="1" applyBorder="1" applyAlignment="1">
      <alignment horizontal="center" vertical="center" wrapText="1"/>
    </xf>
    <xf numFmtId="0" fontId="32" fillId="0" borderId="2" xfId="2" applyFont="1" applyFill="1" applyBorder="1" applyAlignment="1">
      <alignment horizontal="center"/>
    </xf>
    <xf numFmtId="0" fontId="0" fillId="0" borderId="0" xfId="0" applyFill="1"/>
    <xf numFmtId="0" fontId="31" fillId="0" borderId="5" xfId="0" applyNumberFormat="1" applyFont="1" applyFill="1" applyBorder="1" applyAlignment="1">
      <alignment horizontal="left" vertical="top"/>
    </xf>
    <xf numFmtId="0" fontId="29" fillId="0" borderId="25" xfId="2" applyFont="1" applyFill="1" applyBorder="1" applyAlignment="1">
      <alignment horizontal="center" vertical="top" wrapText="1"/>
    </xf>
    <xf numFmtId="0" fontId="26" fillId="0" borderId="4" xfId="106" applyNumberFormat="1" applyFont="1" applyFill="1" applyBorder="1" applyAlignment="1">
      <alignment vertical="top" wrapText="1"/>
    </xf>
    <xf numFmtId="165" fontId="26" fillId="0" borderId="4" xfId="106" applyNumberFormat="1" applyFont="1" applyFill="1" applyBorder="1" applyAlignment="1">
      <alignment vertical="top" wrapText="1"/>
    </xf>
    <xf numFmtId="0" fontId="28" fillId="0" borderId="39" xfId="0" applyFont="1" applyFill="1" applyBorder="1" applyAlignment="1">
      <alignment horizontal="left" vertical="center" wrapText="1"/>
    </xf>
    <xf numFmtId="0" fontId="29" fillId="0" borderId="2" xfId="113" applyFont="1" applyFill="1" applyBorder="1" applyAlignment="1">
      <alignment horizontal="center" vertical="center" wrapText="1"/>
    </xf>
    <xf numFmtId="0" fontId="30" fillId="0" borderId="2" xfId="113" applyFont="1" applyFill="1" applyBorder="1" applyAlignment="1">
      <alignment horizontal="center" vertical="center" wrapText="1"/>
    </xf>
    <xf numFmtId="0" fontId="28" fillId="0" borderId="40" xfId="0" applyFont="1" applyFill="1" applyBorder="1" applyAlignment="1">
      <alignment horizontal="left" vertical="center" wrapText="1"/>
    </xf>
    <xf numFmtId="165" fontId="30" fillId="0" borderId="2" xfId="113" applyNumberFormat="1" applyFont="1" applyFill="1" applyBorder="1" applyAlignment="1">
      <alignment horizontal="center" vertical="center" wrapText="1"/>
    </xf>
    <xf numFmtId="0" fontId="33" fillId="0" borderId="39" xfId="0" applyFont="1" applyFill="1" applyBorder="1" applyAlignment="1">
      <alignment horizontal="left" vertical="center" wrapText="1"/>
    </xf>
    <xf numFmtId="0" fontId="33" fillId="0" borderId="40" xfId="0" applyFont="1" applyFill="1" applyBorder="1" applyAlignment="1">
      <alignment horizontal="left" vertical="center" wrapText="1"/>
    </xf>
    <xf numFmtId="1" fontId="32" fillId="0" borderId="2" xfId="2" applyNumberFormat="1" applyFont="1" applyFill="1" applyBorder="1" applyAlignment="1">
      <alignment horizontal="center" vertical="center"/>
    </xf>
    <xf numFmtId="2" fontId="32" fillId="0" borderId="2" xfId="2" applyNumberFormat="1" applyFont="1" applyFill="1" applyBorder="1" applyAlignment="1">
      <alignment horizontal="center" vertical="center"/>
    </xf>
    <xf numFmtId="165" fontId="32" fillId="0" borderId="2" xfId="2" applyNumberFormat="1" applyFont="1" applyFill="1" applyBorder="1" applyAlignment="1">
      <alignment horizontal="center"/>
    </xf>
    <xf numFmtId="165" fontId="32" fillId="0" borderId="2" xfId="403" applyNumberFormat="1" applyFont="1" applyFill="1" applyBorder="1" applyAlignment="1">
      <alignment horizontal="center" vertical="center"/>
    </xf>
    <xf numFmtId="167" fontId="30" fillId="0" borderId="2" xfId="112" applyNumberFormat="1"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2" xfId="0" applyFont="1" applyFill="1" applyBorder="1" applyAlignment="1">
      <alignment horizontal="center"/>
    </xf>
    <xf numFmtId="1" fontId="28" fillId="0" borderId="2" xfId="0" applyNumberFormat="1" applyFont="1" applyFill="1" applyBorder="1" applyAlignment="1">
      <alignment horizontal="center" vertical="center"/>
    </xf>
    <xf numFmtId="169" fontId="28" fillId="0" borderId="2" xfId="0" applyNumberFormat="1" applyFont="1" applyFill="1" applyBorder="1" applyAlignment="1">
      <alignment horizontal="center" vertical="center"/>
    </xf>
    <xf numFmtId="0" fontId="31" fillId="0" borderId="2" xfId="0" applyFont="1" applyFill="1" applyBorder="1" applyAlignment="1">
      <alignment horizontal="center" vertical="center" wrapText="1"/>
    </xf>
    <xf numFmtId="165" fontId="32" fillId="0" borderId="2" xfId="403" applyNumberFormat="1" applyFont="1" applyFill="1" applyBorder="1" applyAlignment="1">
      <alignment horizontal="center"/>
    </xf>
    <xf numFmtId="165" fontId="29" fillId="0" borderId="25" xfId="403" applyNumberFormat="1" applyFont="1" applyFill="1" applyBorder="1" applyAlignment="1">
      <alignment horizontal="center" vertical="top" wrapText="1"/>
    </xf>
    <xf numFmtId="165" fontId="26" fillId="0" borderId="2" xfId="106" applyNumberFormat="1" applyFont="1" applyFill="1" applyBorder="1" applyAlignment="1">
      <alignment horizontal="right" vertical="top" wrapText="1"/>
    </xf>
    <xf numFmtId="0" fontId="29" fillId="0" borderId="2" xfId="106" applyNumberFormat="1" applyFont="1" applyFill="1" applyBorder="1" applyAlignment="1">
      <alignment horizontal="left" wrapText="1"/>
    </xf>
    <xf numFmtId="2" fontId="32" fillId="0" borderId="2" xfId="2" applyNumberFormat="1" applyFont="1" applyFill="1" applyBorder="1"/>
    <xf numFmtId="0" fontId="33" fillId="0" borderId="45" xfId="0" applyFont="1" applyFill="1" applyBorder="1" applyAlignment="1">
      <alignment horizontal="right" vertical="top" wrapText="1"/>
    </xf>
    <xf numFmtId="2" fontId="26" fillId="0" borderId="29" xfId="106" applyNumberFormat="1" applyFont="1" applyFill="1" applyBorder="1" applyAlignment="1">
      <alignment horizontal="center" vertical="center" wrapText="1"/>
    </xf>
    <xf numFmtId="1" fontId="34" fillId="0" borderId="2" xfId="2" applyNumberFormat="1" applyFont="1" applyFill="1" applyBorder="1" applyAlignment="1">
      <alignment horizontal="center" vertical="center"/>
    </xf>
    <xf numFmtId="2" fontId="34" fillId="0" borderId="2" xfId="2" applyNumberFormat="1" applyFont="1" applyFill="1" applyBorder="1" applyAlignment="1">
      <alignment horizontal="center" vertical="center"/>
    </xf>
    <xf numFmtId="0" fontId="33" fillId="0" borderId="64" xfId="0" applyFont="1" applyFill="1" applyBorder="1" applyAlignment="1">
      <alignment horizontal="left" vertical="top" wrapText="1"/>
    </xf>
    <xf numFmtId="0" fontId="33" fillId="0" borderId="45" xfId="0" applyFont="1" applyFill="1" applyBorder="1" applyAlignment="1">
      <alignment horizontal="right" vertical="center" wrapText="1"/>
    </xf>
    <xf numFmtId="0" fontId="37" fillId="0" borderId="45" xfId="0" applyFont="1" applyFill="1" applyBorder="1" applyAlignment="1">
      <alignment horizontal="right" vertical="center" wrapText="1"/>
    </xf>
    <xf numFmtId="0" fontId="35" fillId="0" borderId="0" xfId="0" applyFont="1" applyFill="1" applyBorder="1" applyAlignment="1">
      <alignment horizontal="right" vertical="center" wrapText="1"/>
    </xf>
    <xf numFmtId="0" fontId="33" fillId="0" borderId="45" xfId="0" applyFont="1" applyFill="1" applyBorder="1" applyAlignment="1">
      <alignment horizontal="left" vertical="top" wrapText="1"/>
    </xf>
    <xf numFmtId="0" fontId="37" fillId="0" borderId="45" xfId="0" applyFont="1" applyFill="1" applyBorder="1" applyAlignment="1">
      <alignment horizontal="left" vertical="top" wrapText="1"/>
    </xf>
    <xf numFmtId="0" fontId="33" fillId="0" borderId="45" xfId="0" applyFont="1" applyFill="1" applyBorder="1" applyAlignment="1">
      <alignment horizontal="center" vertical="center" wrapText="1"/>
    </xf>
    <xf numFmtId="0" fontId="37" fillId="0" borderId="46" xfId="0" applyFont="1" applyFill="1" applyBorder="1" applyAlignment="1">
      <alignment horizontal="left" vertical="top" wrapText="1"/>
    </xf>
    <xf numFmtId="0" fontId="38" fillId="0" borderId="45" xfId="0" applyFont="1" applyFill="1" applyBorder="1" applyAlignment="1">
      <alignment horizontal="right" vertical="center" wrapText="1"/>
    </xf>
    <xf numFmtId="0" fontId="35" fillId="0" borderId="52" xfId="0" applyFont="1" applyFill="1" applyBorder="1" applyAlignment="1">
      <alignment horizontal="left" vertical="center" wrapText="1"/>
    </xf>
    <xf numFmtId="0" fontId="35" fillId="0" borderId="0" xfId="0" applyFont="1" applyFill="1" applyAlignment="1">
      <alignment horizontal="left" vertical="center" wrapText="1"/>
    </xf>
    <xf numFmtId="0" fontId="35" fillId="0" borderId="53" xfId="0" applyFont="1" applyFill="1" applyBorder="1" applyAlignment="1">
      <alignment horizontal="left" vertical="center" wrapText="1"/>
    </xf>
    <xf numFmtId="0" fontId="38" fillId="0" borderId="45" xfId="0" applyFont="1" applyFill="1" applyBorder="1" applyAlignment="1">
      <alignment horizontal="left" vertical="center" wrapText="1"/>
    </xf>
    <xf numFmtId="0" fontId="38" fillId="0" borderId="46" xfId="0" applyFont="1" applyFill="1" applyBorder="1" applyAlignment="1">
      <alignment horizontal="left" vertical="top" wrapText="1"/>
    </xf>
    <xf numFmtId="0" fontId="35" fillId="0" borderId="54" xfId="0" applyFont="1" applyFill="1" applyBorder="1" applyAlignment="1">
      <alignment horizontal="left" vertical="center" wrapText="1"/>
    </xf>
    <xf numFmtId="0" fontId="35" fillId="0" borderId="55" xfId="0" applyFont="1" applyFill="1" applyBorder="1" applyAlignment="1">
      <alignment horizontal="left" vertical="center" wrapText="1"/>
    </xf>
    <xf numFmtId="0" fontId="35" fillId="0" borderId="56" xfId="0" applyFont="1" applyFill="1" applyBorder="1" applyAlignment="1">
      <alignment horizontal="left" vertical="center" wrapText="1"/>
    </xf>
    <xf numFmtId="0" fontId="36" fillId="0" borderId="57" xfId="0" applyFont="1" applyFill="1" applyBorder="1" applyAlignment="1">
      <alignment vertical="center" wrapText="1"/>
    </xf>
    <xf numFmtId="1" fontId="26" fillId="0" borderId="29" xfId="106" applyNumberFormat="1" applyFont="1" applyFill="1" applyBorder="1" applyAlignment="1">
      <alignment horizontal="center" vertical="center" wrapText="1"/>
    </xf>
    <xf numFmtId="2" fontId="26" fillId="0" borderId="2" xfId="106" applyNumberFormat="1" applyFont="1" applyFill="1" applyBorder="1" applyAlignment="1">
      <alignment vertical="top" wrapText="1"/>
    </xf>
    <xf numFmtId="0" fontId="33" fillId="0" borderId="0" xfId="0" applyFont="1" applyFill="1" applyAlignment="1">
      <alignment horizontal="center" vertical="top" wrapText="1"/>
    </xf>
    <xf numFmtId="0" fontId="31" fillId="0" borderId="0" xfId="0" applyFont="1" applyFill="1"/>
    <xf numFmtId="0" fontId="28" fillId="0" borderId="0" xfId="0" applyFont="1" applyFill="1" applyAlignment="1">
      <alignment vertical="top" wrapText="1"/>
    </xf>
    <xf numFmtId="0" fontId="28" fillId="0" borderId="2" xfId="0" applyFont="1" applyFill="1" applyBorder="1" applyAlignment="1">
      <alignment vertical="center"/>
    </xf>
    <xf numFmtId="165" fontId="32" fillId="0" borderId="2" xfId="2" applyNumberFormat="1" applyFont="1" applyFill="1" applyBorder="1"/>
    <xf numFmtId="0" fontId="28" fillId="0" borderId="5" xfId="0" applyFont="1" applyFill="1" applyBorder="1" applyAlignment="1">
      <alignment vertical="top" wrapText="1"/>
    </xf>
    <xf numFmtId="165" fontId="32" fillId="0" borderId="2" xfId="2" applyNumberFormat="1" applyFont="1" applyFill="1" applyBorder="1" applyAlignment="1">
      <alignment vertical="center"/>
    </xf>
    <xf numFmtId="0" fontId="33" fillId="0" borderId="5" xfId="0" applyFont="1" applyFill="1" applyBorder="1" applyAlignment="1">
      <alignment vertical="top" wrapText="1"/>
    </xf>
    <xf numFmtId="0" fontId="29" fillId="0" borderId="5" xfId="113" applyFont="1" applyFill="1" applyBorder="1" applyAlignment="1">
      <alignment horizontal="center" vertical="center" wrapText="1"/>
    </xf>
    <xf numFmtId="0" fontId="28" fillId="0" borderId="2" xfId="0" applyFont="1" applyFill="1" applyBorder="1" applyAlignment="1">
      <alignment horizontal="justify" vertical="center"/>
    </xf>
    <xf numFmtId="165" fontId="29" fillId="0" borderId="10" xfId="2" applyNumberFormat="1" applyFont="1" applyFill="1" applyBorder="1" applyAlignment="1">
      <alignment horizontal="center" vertical="top" wrapText="1"/>
    </xf>
    <xf numFmtId="0" fontId="29" fillId="0" borderId="2" xfId="403" applyFont="1" applyFill="1" applyBorder="1" applyAlignment="1">
      <alignment horizontal="center" vertical="center" wrapText="1"/>
    </xf>
    <xf numFmtId="0" fontId="30" fillId="0" borderId="2" xfId="403" applyFont="1" applyFill="1" applyBorder="1" applyAlignment="1">
      <alignment horizontal="center" vertical="center" wrapText="1"/>
    </xf>
    <xf numFmtId="167" fontId="32" fillId="0" borderId="2" xfId="2" applyNumberFormat="1" applyFont="1" applyFill="1" applyBorder="1" applyAlignment="1">
      <alignment horizontal="center" vertical="top"/>
    </xf>
    <xf numFmtId="0" fontId="32" fillId="0" borderId="2" xfId="2" applyFont="1" applyFill="1" applyBorder="1" applyAlignment="1">
      <alignment horizontal="center" vertical="top"/>
    </xf>
    <xf numFmtId="0" fontId="30" fillId="0" borderId="2" xfId="2" applyFont="1" applyFill="1" applyBorder="1" applyAlignment="1">
      <alignment horizontal="left" vertical="top" wrapText="1"/>
    </xf>
    <xf numFmtId="1" fontId="30" fillId="0" borderId="2" xfId="403" applyNumberFormat="1" applyFont="1" applyFill="1" applyBorder="1" applyAlignment="1">
      <alignment horizontal="center" vertical="center" wrapText="1"/>
    </xf>
    <xf numFmtId="0" fontId="29" fillId="0" borderId="2" xfId="2" applyFont="1" applyFill="1" applyBorder="1" applyAlignment="1">
      <alignment horizontal="center" vertical="top" wrapText="1"/>
    </xf>
    <xf numFmtId="0" fontId="28" fillId="0" borderId="2" xfId="0" applyFont="1" applyFill="1" applyBorder="1"/>
    <xf numFmtId="165" fontId="28" fillId="0" borderId="2" xfId="0" applyNumberFormat="1" applyFont="1" applyFill="1" applyBorder="1"/>
    <xf numFmtId="165" fontId="29" fillId="0" borderId="2" xfId="2" applyNumberFormat="1" applyFont="1" applyFill="1" applyBorder="1" applyAlignment="1">
      <alignment horizontal="center" vertical="center" wrapText="1"/>
    </xf>
    <xf numFmtId="167" fontId="30" fillId="0" borderId="2" xfId="2" applyNumberFormat="1" applyFont="1" applyFill="1" applyBorder="1" applyAlignment="1">
      <alignment horizontal="center" vertical="top"/>
    </xf>
    <xf numFmtId="0" fontId="30" fillId="0" borderId="2" xfId="2" applyFont="1" applyFill="1" applyBorder="1" applyAlignment="1">
      <alignment horizontal="center" vertical="top"/>
    </xf>
    <xf numFmtId="0" fontId="44" fillId="0" borderId="2" xfId="2" applyFont="1" applyFill="1" applyBorder="1" applyAlignment="1">
      <alignment horizontal="center" vertical="center" wrapText="1"/>
    </xf>
    <xf numFmtId="0" fontId="42" fillId="0" borderId="2" xfId="2" applyFont="1" applyFill="1" applyBorder="1" applyAlignment="1">
      <alignment horizontal="center" vertical="center" wrapText="1"/>
    </xf>
    <xf numFmtId="165" fontId="43" fillId="0" borderId="2" xfId="2" applyNumberFormat="1" applyFont="1" applyFill="1" applyBorder="1" applyAlignment="1">
      <alignment horizontal="center" vertical="center"/>
    </xf>
    <xf numFmtId="0" fontId="20" fillId="0" borderId="0" xfId="2" applyFont="1" applyFill="1" applyBorder="1"/>
    <xf numFmtId="0" fontId="20" fillId="0" borderId="0" xfId="2" applyFont="1" applyFill="1"/>
    <xf numFmtId="167" fontId="20" fillId="0" borderId="0" xfId="2" applyNumberFormat="1" applyFont="1" applyFill="1"/>
    <xf numFmtId="0" fontId="0" fillId="0" borderId="15" xfId="0" applyFill="1" applyBorder="1"/>
    <xf numFmtId="0" fontId="0" fillId="0" borderId="0" xfId="0" applyFill="1" applyBorder="1"/>
    <xf numFmtId="0" fontId="22" fillId="0" borderId="0" xfId="2" applyFont="1" applyFill="1" applyBorder="1" applyAlignment="1">
      <alignment horizontal="center" vertical="top" wrapText="1"/>
    </xf>
    <xf numFmtId="0" fontId="22" fillId="0" borderId="0" xfId="57" applyFont="1" applyFill="1" applyBorder="1" applyAlignment="1">
      <alignment horizontal="left" vertical="center" wrapText="1"/>
    </xf>
    <xf numFmtId="0" fontId="6" fillId="0" borderId="0" xfId="2" applyFont="1" applyFill="1" applyBorder="1" applyAlignment="1">
      <alignment horizontal="center" vertical="top" wrapText="1"/>
    </xf>
    <xf numFmtId="0" fontId="21" fillId="0" borderId="0" xfId="2" applyFont="1" applyFill="1" applyBorder="1" applyAlignment="1">
      <alignment horizontal="center" vertical="top"/>
    </xf>
    <xf numFmtId="0" fontId="5" fillId="0" borderId="0" xfId="2" applyFont="1" applyFill="1" applyBorder="1" applyAlignment="1">
      <alignment horizontal="left" vertical="top" wrapText="1"/>
    </xf>
    <xf numFmtId="165" fontId="32" fillId="0" borderId="2" xfId="113" applyNumberFormat="1" applyFont="1" applyFill="1" applyBorder="1" applyAlignment="1">
      <alignment horizontal="center" vertical="center"/>
    </xf>
    <xf numFmtId="0" fontId="28" fillId="0" borderId="2"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28" fillId="0" borderId="2" xfId="0" applyFont="1" applyFill="1" applyBorder="1" applyAlignment="1">
      <alignment horizontal="center" wrapText="1"/>
    </xf>
    <xf numFmtId="1" fontId="28" fillId="0" borderId="2" xfId="0" applyNumberFormat="1" applyFont="1" applyFill="1" applyBorder="1" applyAlignment="1">
      <alignment horizontal="center"/>
    </xf>
    <xf numFmtId="169" fontId="28" fillId="0" borderId="2" xfId="0" applyNumberFormat="1" applyFont="1" applyFill="1" applyBorder="1" applyAlignment="1">
      <alignment horizontal="center"/>
    </xf>
    <xf numFmtId="0" fontId="31" fillId="0" borderId="2" xfId="0" applyFont="1" applyFill="1" applyBorder="1" applyAlignment="1">
      <alignment wrapText="1"/>
    </xf>
    <xf numFmtId="0" fontId="31" fillId="0" borderId="2" xfId="0" applyFont="1" applyFill="1" applyBorder="1" applyAlignment="1">
      <alignment horizontal="center"/>
    </xf>
    <xf numFmtId="165" fontId="29" fillId="0" borderId="25" xfId="113" applyNumberFormat="1" applyFont="1" applyFill="1" applyBorder="1" applyAlignment="1">
      <alignment horizontal="center" vertical="top" wrapText="1"/>
    </xf>
    <xf numFmtId="171" fontId="26" fillId="0" borderId="29" xfId="106" applyNumberFormat="1" applyFont="1" applyFill="1" applyBorder="1" applyAlignment="1">
      <alignment horizontal="center" vertical="center" wrapText="1"/>
    </xf>
    <xf numFmtId="0" fontId="52" fillId="0" borderId="2" xfId="106" applyNumberFormat="1" applyFont="1" applyFill="1" applyBorder="1" applyAlignment="1">
      <alignment horizontal="left" vertical="top" wrapText="1"/>
    </xf>
    <xf numFmtId="165" fontId="55" fillId="0" borderId="2" xfId="2" applyNumberFormat="1" applyFont="1" applyFill="1" applyBorder="1" applyAlignment="1">
      <alignment horizontal="center" vertical="center"/>
    </xf>
    <xf numFmtId="165" fontId="28" fillId="0" borderId="25" xfId="2" applyNumberFormat="1" applyFont="1" applyFill="1" applyBorder="1" applyAlignment="1">
      <alignment horizontal="center" vertical="top" wrapText="1"/>
    </xf>
    <xf numFmtId="165" fontId="28" fillId="0" borderId="25" xfId="113" applyNumberFormat="1" applyFont="1" applyFill="1" applyBorder="1" applyAlignment="1">
      <alignment horizontal="center" vertical="top" wrapText="1"/>
    </xf>
    <xf numFmtId="0" fontId="31" fillId="0" borderId="9" xfId="0" applyFont="1" applyFill="1" applyBorder="1"/>
    <xf numFmtId="0" fontId="31" fillId="0" borderId="10" xfId="0" applyFont="1" applyFill="1" applyBorder="1"/>
    <xf numFmtId="0" fontId="31" fillId="0" borderId="11" xfId="0" applyFont="1" applyFill="1" applyBorder="1"/>
    <xf numFmtId="0" fontId="31" fillId="0" borderId="12" xfId="0" applyFont="1" applyFill="1" applyBorder="1"/>
    <xf numFmtId="0" fontId="31" fillId="0" borderId="0" xfId="0" applyFont="1" applyFill="1" applyBorder="1"/>
    <xf numFmtId="0" fontId="31" fillId="0" borderId="13" xfId="0" applyFont="1" applyFill="1" applyBorder="1"/>
    <xf numFmtId="0" fontId="31" fillId="0" borderId="14" xfId="0" applyFont="1" applyFill="1" applyBorder="1"/>
    <xf numFmtId="0" fontId="31" fillId="0" borderId="15" xfId="0" applyFont="1" applyFill="1" applyBorder="1"/>
    <xf numFmtId="0" fontId="28" fillId="0" borderId="0" xfId="0" applyFont="1" applyFill="1" applyBorder="1" applyAlignment="1">
      <alignment vertical="top" wrapText="1"/>
    </xf>
    <xf numFmtId="170" fontId="30" fillId="0" borderId="2" xfId="2" applyNumberFormat="1" applyFont="1" applyFill="1" applyBorder="1" applyAlignment="1">
      <alignment horizontal="center" vertical="center" wrapText="1"/>
    </xf>
    <xf numFmtId="165" fontId="55" fillId="0" borderId="2" xfId="113" applyNumberFormat="1" applyFont="1" applyFill="1" applyBorder="1" applyAlignment="1">
      <alignment horizontal="center" vertical="center"/>
    </xf>
    <xf numFmtId="0" fontId="27" fillId="0" borderId="21" xfId="2" applyFont="1" applyFill="1" applyBorder="1" applyAlignment="1">
      <alignment horizontal="center" vertical="top" wrapText="1"/>
    </xf>
    <xf numFmtId="0" fontId="30" fillId="0" borderId="16" xfId="2" applyFont="1" applyFill="1" applyBorder="1" applyAlignment="1">
      <alignment horizontal="center" vertical="top" wrapText="1"/>
    </xf>
    <xf numFmtId="0" fontId="30" fillId="0" borderId="22" xfId="2" applyFont="1" applyFill="1" applyBorder="1" applyAlignment="1">
      <alignment horizontal="center" vertical="top" wrapText="1"/>
    </xf>
    <xf numFmtId="0" fontId="48" fillId="0" borderId="8" xfId="0" applyFont="1" applyFill="1" applyBorder="1" applyAlignment="1">
      <alignment horizontal="left" vertical="top" wrapText="1"/>
    </xf>
    <xf numFmtId="0" fontId="28" fillId="0" borderId="9" xfId="0" applyFont="1" applyFill="1" applyBorder="1" applyAlignment="1">
      <alignment horizontal="left" vertical="top" wrapText="1"/>
    </xf>
    <xf numFmtId="0" fontId="28" fillId="0" borderId="10" xfId="0" applyFont="1" applyFill="1" applyBorder="1" applyAlignment="1">
      <alignment horizontal="left" vertical="top" wrapText="1"/>
    </xf>
    <xf numFmtId="0" fontId="28" fillId="0" borderId="11" xfId="0" applyFont="1" applyFill="1" applyBorder="1" applyAlignment="1">
      <alignment horizontal="left" vertical="top" wrapText="1"/>
    </xf>
    <xf numFmtId="0" fontId="28" fillId="0" borderId="0" xfId="0" applyFont="1" applyFill="1" applyBorder="1" applyAlignment="1">
      <alignment horizontal="left" vertical="top" wrapText="1"/>
    </xf>
    <xf numFmtId="0" fontId="28" fillId="0" borderId="12" xfId="0" applyFont="1" applyFill="1" applyBorder="1" applyAlignment="1">
      <alignment horizontal="left" vertical="top" wrapText="1"/>
    </xf>
    <xf numFmtId="0" fontId="27" fillId="0" borderId="13" xfId="57" applyFont="1" applyFill="1" applyBorder="1" applyAlignment="1">
      <alignment horizontal="left" vertical="center" wrapText="1"/>
    </xf>
    <xf numFmtId="0" fontId="27" fillId="0" borderId="24" xfId="57" applyFont="1" applyFill="1" applyBorder="1" applyAlignment="1">
      <alignment horizontal="left" vertical="center" wrapText="1"/>
    </xf>
    <xf numFmtId="0" fontId="27" fillId="0" borderId="25" xfId="57" applyFont="1" applyFill="1" applyBorder="1" applyAlignment="1">
      <alignment horizontal="left" vertical="center" wrapText="1"/>
    </xf>
    <xf numFmtId="165" fontId="32" fillId="0" borderId="1" xfId="2" applyNumberFormat="1" applyFont="1" applyFill="1" applyBorder="1" applyAlignment="1">
      <alignment horizontal="center" vertical="top"/>
    </xf>
    <xf numFmtId="165" fontId="32" fillId="0" borderId="3" xfId="2" applyNumberFormat="1" applyFont="1" applyFill="1" applyBorder="1" applyAlignment="1">
      <alignment horizontal="center" vertical="top"/>
    </xf>
    <xf numFmtId="165" fontId="32" fillId="0" borderId="20" xfId="2" applyNumberFormat="1" applyFont="1" applyFill="1" applyBorder="1" applyAlignment="1">
      <alignment horizontal="center" vertical="top"/>
    </xf>
    <xf numFmtId="0" fontId="27" fillId="0" borderId="23" xfId="57" applyFont="1" applyFill="1" applyBorder="1" applyAlignment="1">
      <alignment horizontal="left" vertical="center" wrapText="1"/>
    </xf>
    <xf numFmtId="0" fontId="30" fillId="0" borderId="17" xfId="2" applyFont="1" applyFill="1" applyBorder="1" applyAlignment="1">
      <alignment horizontal="center" vertical="top" wrapText="1"/>
    </xf>
    <xf numFmtId="0" fontId="30" fillId="0" borderId="18" xfId="2" applyFont="1" applyFill="1" applyBorder="1" applyAlignment="1">
      <alignment horizontal="center" vertical="top" wrapText="1"/>
    </xf>
    <xf numFmtId="0" fontId="30" fillId="0" borderId="19" xfId="2" applyFont="1" applyFill="1" applyBorder="1" applyAlignment="1">
      <alignment horizontal="center" vertical="top" wrapText="1"/>
    </xf>
    <xf numFmtId="0" fontId="26" fillId="0" borderId="1" xfId="2" applyFont="1" applyFill="1" applyBorder="1" applyAlignment="1">
      <alignment horizontal="center" vertical="top" wrapText="1"/>
    </xf>
    <xf numFmtId="0" fontId="26" fillId="0" borderId="3" xfId="2" applyFont="1" applyFill="1" applyBorder="1" applyAlignment="1">
      <alignment horizontal="center" vertical="top" wrapText="1"/>
    </xf>
    <xf numFmtId="0" fontId="26" fillId="0" borderId="20" xfId="2" applyFont="1" applyFill="1" applyBorder="1" applyAlignment="1">
      <alignment horizontal="center" vertical="top" wrapText="1"/>
    </xf>
    <xf numFmtId="165" fontId="55" fillId="0" borderId="1" xfId="2" applyNumberFormat="1" applyFont="1" applyFill="1" applyBorder="1" applyAlignment="1">
      <alignment horizontal="center" vertical="top"/>
    </xf>
    <xf numFmtId="165" fontId="55" fillId="0" borderId="3" xfId="2" applyNumberFormat="1" applyFont="1" applyFill="1" applyBorder="1" applyAlignment="1">
      <alignment horizontal="center" vertical="top"/>
    </xf>
    <xf numFmtId="165" fontId="55" fillId="0" borderId="20" xfId="2" applyNumberFormat="1" applyFont="1" applyFill="1" applyBorder="1" applyAlignment="1">
      <alignment horizontal="center" vertical="top"/>
    </xf>
    <xf numFmtId="0" fontId="45" fillId="0" borderId="21" xfId="2" applyFont="1" applyFill="1" applyBorder="1" applyAlignment="1">
      <alignment horizontal="center" vertical="top" wrapText="1"/>
    </xf>
    <xf numFmtId="0" fontId="45" fillId="0" borderId="16" xfId="2" applyFont="1" applyFill="1" applyBorder="1" applyAlignment="1">
      <alignment horizontal="center" vertical="top" wrapText="1"/>
    </xf>
    <xf numFmtId="0" fontId="45" fillId="0" borderId="22" xfId="2" applyFont="1" applyFill="1" applyBorder="1" applyAlignment="1">
      <alignment horizontal="center" vertical="top" wrapText="1"/>
    </xf>
    <xf numFmtId="0" fontId="27" fillId="0" borderId="8" xfId="57" applyFont="1" applyFill="1" applyBorder="1" applyAlignment="1">
      <alignment horizontal="left" vertical="center" wrapText="1"/>
    </xf>
    <xf numFmtId="0" fontId="27" fillId="0" borderId="9" xfId="57" applyFont="1" applyFill="1" applyBorder="1" applyAlignment="1">
      <alignment horizontal="left" vertical="center" wrapText="1"/>
    </xf>
    <xf numFmtId="0" fontId="27" fillId="0" borderId="10" xfId="57" applyFont="1" applyFill="1" applyBorder="1" applyAlignment="1">
      <alignment horizontal="left" vertical="center" wrapText="1"/>
    </xf>
    <xf numFmtId="0" fontId="29" fillId="0" borderId="8" xfId="106" applyNumberFormat="1" applyFont="1" applyFill="1" applyBorder="1" applyAlignment="1">
      <alignment horizontal="left" vertical="top" wrapText="1"/>
    </xf>
    <xf numFmtId="0" fontId="29" fillId="0" borderId="9" xfId="106" applyNumberFormat="1" applyFont="1" applyFill="1" applyBorder="1" applyAlignment="1">
      <alignment horizontal="left" vertical="top" wrapText="1"/>
    </xf>
    <xf numFmtId="0" fontId="29" fillId="0" borderId="10" xfId="106" applyNumberFormat="1" applyFont="1" applyFill="1" applyBorder="1" applyAlignment="1">
      <alignment horizontal="left" vertical="top" wrapText="1"/>
    </xf>
    <xf numFmtId="0" fontId="29" fillId="0" borderId="11" xfId="106" applyNumberFormat="1" applyFont="1" applyFill="1" applyBorder="1" applyAlignment="1">
      <alignment horizontal="left" vertical="top" wrapText="1"/>
    </xf>
    <xf numFmtId="0" fontId="29" fillId="0" borderId="0" xfId="106" applyNumberFormat="1" applyFont="1" applyFill="1" applyBorder="1" applyAlignment="1">
      <alignment horizontal="left" vertical="top" wrapText="1"/>
    </xf>
    <xf numFmtId="0" fontId="29" fillId="0" borderId="12" xfId="106" applyNumberFormat="1" applyFont="1" applyFill="1" applyBorder="1" applyAlignment="1">
      <alignment horizontal="left" vertical="top" wrapText="1"/>
    </xf>
    <xf numFmtId="0" fontId="29" fillId="0" borderId="13" xfId="106" applyNumberFormat="1" applyFont="1" applyFill="1" applyBorder="1" applyAlignment="1">
      <alignment horizontal="left" vertical="top" wrapText="1"/>
    </xf>
    <xf numFmtId="0" fontId="29" fillId="0" borderId="14" xfId="106" applyNumberFormat="1" applyFont="1" applyFill="1" applyBorder="1" applyAlignment="1">
      <alignment horizontal="left" vertical="top" wrapText="1"/>
    </xf>
    <xf numFmtId="0" fontId="29" fillId="0" borderId="15" xfId="106" applyNumberFormat="1" applyFont="1" applyFill="1" applyBorder="1" applyAlignment="1">
      <alignment horizontal="left" vertical="top" wrapText="1"/>
    </xf>
    <xf numFmtId="0" fontId="28" fillId="0" borderId="49" xfId="0" applyFont="1" applyFill="1" applyBorder="1" applyAlignment="1">
      <alignment vertical="top" wrapText="1"/>
    </xf>
    <xf numFmtId="0" fontId="28" fillId="0" borderId="50" xfId="0" applyFont="1" applyFill="1" applyBorder="1" applyAlignment="1">
      <alignment vertical="top" wrapText="1"/>
    </xf>
    <xf numFmtId="0" fontId="28" fillId="0" borderId="51" xfId="0" applyFont="1" applyFill="1" applyBorder="1" applyAlignment="1">
      <alignment vertical="top" wrapText="1"/>
    </xf>
    <xf numFmtId="0" fontId="28" fillId="0" borderId="52" xfId="0" applyFont="1" applyFill="1" applyBorder="1" applyAlignment="1">
      <alignment vertical="top" wrapText="1"/>
    </xf>
    <xf numFmtId="0" fontId="28" fillId="0" borderId="0" xfId="0" applyFont="1" applyFill="1" applyBorder="1" applyAlignment="1">
      <alignment vertical="top" wrapText="1"/>
    </xf>
    <xf numFmtId="0" fontId="28" fillId="0" borderId="53" xfId="0" applyFont="1" applyFill="1" applyBorder="1" applyAlignment="1">
      <alignment vertical="top" wrapText="1"/>
    </xf>
    <xf numFmtId="0" fontId="28" fillId="0" borderId="54" xfId="0" applyFont="1" applyFill="1" applyBorder="1" applyAlignment="1">
      <alignment vertical="top" wrapText="1"/>
    </xf>
    <xf numFmtId="0" fontId="28" fillId="0" borderId="55" xfId="0" applyFont="1" applyFill="1" applyBorder="1" applyAlignment="1">
      <alignment vertical="top" wrapText="1"/>
    </xf>
    <xf numFmtId="0" fontId="28" fillId="0" borderId="56" xfId="0" applyFont="1" applyFill="1" applyBorder="1" applyAlignment="1">
      <alignment vertical="top" wrapText="1"/>
    </xf>
    <xf numFmtId="0" fontId="48" fillId="0" borderId="8" xfId="0" applyFont="1" applyFill="1" applyBorder="1" applyAlignment="1">
      <alignment horizontal="center" vertical="top" wrapText="1"/>
    </xf>
    <xf numFmtId="0" fontId="48" fillId="0" borderId="9" xfId="0" applyFont="1" applyFill="1" applyBorder="1" applyAlignment="1">
      <alignment horizontal="center" vertical="top" wrapText="1"/>
    </xf>
    <xf numFmtId="0" fontId="48" fillId="0" borderId="10" xfId="0" applyFont="1" applyFill="1" applyBorder="1" applyAlignment="1">
      <alignment horizontal="center" vertical="top" wrapText="1"/>
    </xf>
    <xf numFmtId="0" fontId="48" fillId="0" borderId="11" xfId="0" applyFont="1" applyFill="1" applyBorder="1" applyAlignment="1">
      <alignment horizontal="center" vertical="top" wrapText="1"/>
    </xf>
    <xf numFmtId="0" fontId="48" fillId="0" borderId="0" xfId="0" applyFont="1" applyFill="1" applyBorder="1" applyAlignment="1">
      <alignment horizontal="center" vertical="top" wrapText="1"/>
    </xf>
    <xf numFmtId="0" fontId="48" fillId="0" borderId="12" xfId="0" applyFont="1" applyFill="1" applyBorder="1" applyAlignment="1">
      <alignment horizontal="center" vertical="top" wrapText="1"/>
    </xf>
    <xf numFmtId="0" fontId="48" fillId="0" borderId="13" xfId="0" applyFont="1" applyFill="1" applyBorder="1" applyAlignment="1">
      <alignment horizontal="center" vertical="top" wrapText="1"/>
    </xf>
    <xf numFmtId="0" fontId="48" fillId="0" borderId="14" xfId="0" applyFont="1" applyFill="1" applyBorder="1" applyAlignment="1">
      <alignment horizontal="center" vertical="top" wrapText="1"/>
    </xf>
    <xf numFmtId="0" fontId="48" fillId="0" borderId="15" xfId="0" applyFont="1" applyFill="1" applyBorder="1" applyAlignment="1">
      <alignment horizontal="center" vertical="top" wrapText="1"/>
    </xf>
    <xf numFmtId="0" fontId="27" fillId="0" borderId="1" xfId="2" applyFont="1" applyFill="1" applyBorder="1" applyAlignment="1">
      <alignment horizontal="center" vertical="top" wrapText="1"/>
    </xf>
    <xf numFmtId="0" fontId="27" fillId="0" borderId="3" xfId="2" applyFont="1" applyFill="1" applyBorder="1" applyAlignment="1">
      <alignment horizontal="center" vertical="top" wrapText="1"/>
    </xf>
    <xf numFmtId="0" fontId="27" fillId="0" borderId="20" xfId="2" applyFont="1" applyFill="1" applyBorder="1" applyAlignment="1">
      <alignment horizontal="center" vertical="top" wrapText="1"/>
    </xf>
    <xf numFmtId="0" fontId="28" fillId="0" borderId="8" xfId="0" applyFont="1" applyFill="1" applyBorder="1" applyAlignment="1">
      <alignment horizontal="left" vertical="top" wrapText="1"/>
    </xf>
    <xf numFmtId="0" fontId="26" fillId="0" borderId="4" xfId="2" applyFont="1" applyFill="1" applyBorder="1" applyAlignment="1">
      <alignment horizontal="center" vertical="top" wrapText="1"/>
    </xf>
    <xf numFmtId="0" fontId="28" fillId="0" borderId="9" xfId="0" applyFont="1" applyFill="1" applyBorder="1" applyAlignment="1">
      <alignment horizontal="left" vertical="top"/>
    </xf>
    <xf numFmtId="0" fontId="28" fillId="0" borderId="10" xfId="0" applyFont="1" applyFill="1" applyBorder="1" applyAlignment="1">
      <alignment horizontal="left" vertical="top"/>
    </xf>
    <xf numFmtId="0" fontId="28" fillId="0" borderId="11" xfId="0" applyFont="1" applyFill="1" applyBorder="1" applyAlignment="1">
      <alignment horizontal="left" vertical="top"/>
    </xf>
    <xf numFmtId="0" fontId="28" fillId="0" borderId="0" xfId="0" applyFont="1" applyFill="1" applyBorder="1" applyAlignment="1">
      <alignment horizontal="left" vertical="top"/>
    </xf>
    <xf numFmtId="0" fontId="28" fillId="0" borderId="12" xfId="0" applyFont="1" applyFill="1" applyBorder="1" applyAlignment="1">
      <alignment horizontal="left" vertical="top"/>
    </xf>
    <xf numFmtId="0" fontId="28" fillId="0" borderId="67" xfId="0" applyFont="1" applyFill="1" applyBorder="1" applyAlignment="1">
      <alignment horizontal="left" vertical="top"/>
    </xf>
    <xf numFmtId="0" fontId="28" fillId="0" borderId="68" xfId="0" applyFont="1" applyFill="1" applyBorder="1" applyAlignment="1">
      <alignment horizontal="left" vertical="top"/>
    </xf>
    <xf numFmtId="0" fontId="28" fillId="0" borderId="63" xfId="0" applyFont="1" applyFill="1" applyBorder="1" applyAlignment="1">
      <alignment horizontal="left" vertical="top"/>
    </xf>
    <xf numFmtId="0" fontId="30" fillId="5" borderId="1" xfId="2" applyFont="1" applyFill="1" applyBorder="1" applyAlignment="1">
      <alignment horizontal="center" vertical="top" wrapText="1"/>
    </xf>
    <xf numFmtId="0" fontId="30" fillId="5" borderId="3" xfId="2" applyFont="1" applyFill="1" applyBorder="1" applyAlignment="1">
      <alignment horizontal="center" vertical="top" wrapText="1"/>
    </xf>
    <xf numFmtId="0" fontId="30" fillId="5" borderId="4" xfId="2" applyFont="1" applyFill="1" applyBorder="1" applyAlignment="1">
      <alignment horizontal="center" vertical="top" wrapText="1"/>
    </xf>
    <xf numFmtId="0" fontId="27" fillId="0" borderId="4" xfId="2" applyFont="1" applyFill="1" applyBorder="1" applyAlignment="1">
      <alignment horizontal="center" vertical="top" wrapText="1"/>
    </xf>
    <xf numFmtId="165" fontId="54" fillId="0" borderId="1" xfId="2" applyNumberFormat="1" applyFont="1" applyFill="1" applyBorder="1" applyAlignment="1">
      <alignment horizontal="center" vertical="top"/>
    </xf>
    <xf numFmtId="165" fontId="54" fillId="0" borderId="3" xfId="2" applyNumberFormat="1" applyFont="1" applyFill="1" applyBorder="1" applyAlignment="1">
      <alignment horizontal="center" vertical="top"/>
    </xf>
    <xf numFmtId="165" fontId="54" fillId="0" borderId="20" xfId="2" applyNumberFormat="1" applyFont="1" applyFill="1" applyBorder="1" applyAlignment="1">
      <alignment horizontal="center" vertical="top"/>
    </xf>
    <xf numFmtId="0" fontId="27" fillId="0" borderId="29" xfId="57" applyFont="1" applyFill="1" applyBorder="1" applyAlignment="1">
      <alignment horizontal="left" vertical="center" wrapText="1"/>
    </xf>
    <xf numFmtId="0" fontId="27" fillId="0" borderId="30" xfId="57" applyFont="1" applyFill="1" applyBorder="1" applyAlignment="1">
      <alignment horizontal="left" vertical="center" wrapText="1"/>
    </xf>
    <xf numFmtId="0" fontId="27" fillId="0" borderId="5" xfId="57" applyFont="1" applyFill="1" applyBorder="1" applyAlignment="1">
      <alignment horizontal="left" vertical="center" wrapText="1"/>
    </xf>
    <xf numFmtId="165" fontId="35" fillId="0" borderId="61" xfId="0" applyNumberFormat="1" applyFont="1" applyFill="1" applyBorder="1" applyAlignment="1">
      <alignment horizontal="center" vertical="top" wrapText="1"/>
    </xf>
    <xf numFmtId="165" fontId="35" fillId="0" borderId="43" xfId="0" applyNumberFormat="1" applyFont="1" applyFill="1" applyBorder="1" applyAlignment="1">
      <alignment horizontal="center" vertical="top" wrapText="1"/>
    </xf>
    <xf numFmtId="165" fontId="35" fillId="0" borderId="44" xfId="0" applyNumberFormat="1" applyFont="1" applyFill="1" applyBorder="1" applyAlignment="1">
      <alignment horizontal="center" vertical="top" wrapText="1"/>
    </xf>
    <xf numFmtId="165" fontId="32" fillId="0" borderId="35" xfId="2" applyNumberFormat="1" applyFont="1" applyFill="1" applyBorder="1" applyAlignment="1">
      <alignment horizontal="center" vertical="top"/>
    </xf>
    <xf numFmtId="0" fontId="27" fillId="0" borderId="11" xfId="57" applyFont="1" applyFill="1" applyBorder="1" applyAlignment="1">
      <alignment horizontal="left" vertical="center" wrapText="1"/>
    </xf>
    <xf numFmtId="0" fontId="27" fillId="0" borderId="0" xfId="57" applyFont="1" applyFill="1" applyBorder="1" applyAlignment="1">
      <alignment horizontal="left" vertical="center" wrapText="1"/>
    </xf>
    <xf numFmtId="0" fontId="27" fillId="0" borderId="12" xfId="57" applyFont="1" applyFill="1" applyBorder="1" applyAlignment="1">
      <alignment horizontal="left" vertical="center" wrapText="1"/>
    </xf>
    <xf numFmtId="0" fontId="36" fillId="0" borderId="58" xfId="0" applyFont="1" applyFill="1" applyBorder="1" applyAlignment="1">
      <alignment horizontal="center" vertical="center" wrapText="1"/>
    </xf>
    <xf numFmtId="0" fontId="36" fillId="0" borderId="59" xfId="0" applyFont="1" applyFill="1" applyBorder="1" applyAlignment="1">
      <alignment horizontal="center" vertical="center" wrapText="1"/>
    </xf>
    <xf numFmtId="0" fontId="30" fillId="5" borderId="17" xfId="2" applyFont="1" applyFill="1" applyBorder="1" applyAlignment="1">
      <alignment horizontal="center" vertical="top" wrapText="1"/>
    </xf>
    <xf numFmtId="0" fontId="30" fillId="5" borderId="18" xfId="2" applyFont="1" applyFill="1" applyBorder="1" applyAlignment="1">
      <alignment horizontal="center" vertical="top" wrapText="1"/>
    </xf>
    <xf numFmtId="0" fontId="30" fillId="5" borderId="19" xfId="2" applyFont="1" applyFill="1" applyBorder="1" applyAlignment="1">
      <alignment horizontal="center" vertical="top" wrapText="1"/>
    </xf>
    <xf numFmtId="0" fontId="29" fillId="0" borderId="8" xfId="0" applyFont="1" applyFill="1" applyBorder="1" applyAlignment="1">
      <alignment horizontal="left" vertical="top" wrapText="1"/>
    </xf>
    <xf numFmtId="0" fontId="53" fillId="0" borderId="9" xfId="0" applyFont="1" applyFill="1" applyBorder="1" applyAlignment="1">
      <alignment horizontal="left" vertical="top"/>
    </xf>
    <xf numFmtId="0" fontId="53" fillId="0" borderId="10" xfId="0" applyFont="1" applyFill="1" applyBorder="1" applyAlignment="1">
      <alignment horizontal="left" vertical="top"/>
    </xf>
    <xf numFmtId="0" fontId="53" fillId="0" borderId="11" xfId="0" applyFont="1" applyFill="1" applyBorder="1" applyAlignment="1">
      <alignment horizontal="left" vertical="top"/>
    </xf>
    <xf numFmtId="0" fontId="53" fillId="0" borderId="0" xfId="0" applyFont="1" applyFill="1" applyBorder="1" applyAlignment="1">
      <alignment horizontal="left" vertical="top"/>
    </xf>
    <xf numFmtId="0" fontId="53" fillId="0" borderId="12" xfId="0" applyFont="1" applyFill="1" applyBorder="1" applyAlignment="1">
      <alignment horizontal="left" vertical="top"/>
    </xf>
    <xf numFmtId="0" fontId="53" fillId="0" borderId="67" xfId="0" applyFont="1" applyFill="1" applyBorder="1" applyAlignment="1">
      <alignment horizontal="left" vertical="top"/>
    </xf>
    <xf numFmtId="0" fontId="53" fillId="0" borderId="68" xfId="0" applyFont="1" applyFill="1" applyBorder="1" applyAlignment="1">
      <alignment horizontal="left" vertical="top"/>
    </xf>
    <xf numFmtId="0" fontId="53" fillId="0" borderId="63" xfId="0" applyFont="1" applyFill="1" applyBorder="1" applyAlignment="1">
      <alignment horizontal="left" vertical="top"/>
    </xf>
    <xf numFmtId="0" fontId="31" fillId="5" borderId="18" xfId="0" applyFont="1" applyFill="1" applyBorder="1"/>
    <xf numFmtId="0" fontId="31" fillId="5" borderId="19" xfId="0" applyFont="1" applyFill="1" applyBorder="1"/>
    <xf numFmtId="0" fontId="53" fillId="0" borderId="3" xfId="0" applyFont="1" applyFill="1" applyBorder="1"/>
    <xf numFmtId="0" fontId="53" fillId="0" borderId="20" xfId="0" applyFont="1" applyFill="1" applyBorder="1"/>
    <xf numFmtId="0" fontId="36" fillId="0" borderId="60" xfId="0" applyFont="1" applyBorder="1" applyAlignment="1">
      <alignment horizontal="center" vertical="top" wrapText="1"/>
    </xf>
    <xf numFmtId="0" fontId="36" fillId="0" borderId="41" xfId="0" applyFont="1" applyBorder="1" applyAlignment="1">
      <alignment horizontal="center" vertical="top" wrapText="1"/>
    </xf>
    <xf numFmtId="0" fontId="36" fillId="0" borderId="42" xfId="0" applyFont="1" applyBorder="1" applyAlignment="1">
      <alignment horizontal="center" vertical="top" wrapText="1"/>
    </xf>
    <xf numFmtId="0" fontId="31" fillId="0" borderId="9" xfId="0" applyFont="1" applyFill="1" applyBorder="1"/>
    <xf numFmtId="0" fontId="31" fillId="0" borderId="10" xfId="0" applyFont="1" applyFill="1" applyBorder="1"/>
    <xf numFmtId="0" fontId="31" fillId="0" borderId="11" xfId="0" applyFont="1" applyFill="1" applyBorder="1"/>
    <xf numFmtId="0" fontId="31" fillId="0" borderId="0" xfId="0" applyFont="1" applyFill="1"/>
    <xf numFmtId="0" fontId="31" fillId="0" borderId="12" xfId="0" applyFont="1" applyFill="1" applyBorder="1"/>
    <xf numFmtId="0" fontId="31" fillId="0" borderId="0" xfId="0" applyFont="1" applyFill="1" applyBorder="1"/>
    <xf numFmtId="0" fontId="28" fillId="0" borderId="8" xfId="106" applyNumberFormat="1" applyFont="1" applyFill="1" applyBorder="1" applyAlignment="1">
      <alignment horizontal="left" vertical="top" wrapText="1"/>
    </xf>
    <xf numFmtId="0" fontId="31" fillId="0" borderId="13" xfId="0" applyFont="1" applyFill="1" applyBorder="1"/>
    <xf numFmtId="0" fontId="31" fillId="0" borderId="14" xfId="0" applyFont="1" applyFill="1" applyBorder="1"/>
    <xf numFmtId="0" fontId="31" fillId="0" borderId="15" xfId="0" applyFont="1" applyFill="1" applyBorder="1"/>
    <xf numFmtId="0" fontId="26" fillId="0" borderId="69" xfId="2" applyFont="1" applyFill="1" applyBorder="1" applyAlignment="1">
      <alignment horizontal="center" vertical="top" wrapText="1"/>
    </xf>
    <xf numFmtId="0" fontId="26" fillId="0" borderId="61" xfId="0" applyFont="1" applyFill="1" applyBorder="1" applyAlignment="1">
      <alignment horizontal="center" vertical="top" wrapText="1"/>
    </xf>
    <xf numFmtId="0" fontId="26" fillId="0" borderId="43" xfId="0" applyFont="1" applyFill="1" applyBorder="1" applyAlignment="1">
      <alignment horizontal="center" vertical="top" wrapText="1"/>
    </xf>
    <xf numFmtId="0" fontId="26" fillId="0" borderId="44" xfId="0" applyFont="1" applyFill="1" applyBorder="1" applyAlignment="1">
      <alignment horizontal="center" vertical="top" wrapText="1"/>
    </xf>
    <xf numFmtId="0" fontId="30" fillId="5" borderId="2" xfId="2" applyFont="1" applyFill="1" applyBorder="1" applyAlignment="1">
      <alignment horizontal="center" vertical="top" wrapText="1"/>
    </xf>
    <xf numFmtId="0" fontId="46" fillId="0" borderId="8" xfId="0" applyFont="1" applyFill="1" applyBorder="1" applyAlignment="1">
      <alignment vertical="top" wrapText="1"/>
    </xf>
    <xf numFmtId="0" fontId="46" fillId="0" borderId="9" xfId="0" applyFont="1" applyFill="1" applyBorder="1" applyAlignment="1">
      <alignment vertical="top" wrapText="1"/>
    </xf>
    <xf numFmtId="0" fontId="46" fillId="0" borderId="10" xfId="0" applyFont="1" applyFill="1" applyBorder="1" applyAlignment="1">
      <alignment vertical="top" wrapText="1"/>
    </xf>
    <xf numFmtId="0" fontId="46" fillId="0" borderId="11" xfId="0" applyFont="1" applyFill="1" applyBorder="1" applyAlignment="1">
      <alignment vertical="top" wrapText="1"/>
    </xf>
    <xf numFmtId="0" fontId="46" fillId="0" borderId="0" xfId="0" applyFont="1" applyFill="1" applyBorder="1" applyAlignment="1">
      <alignment vertical="top" wrapText="1"/>
    </xf>
    <xf numFmtId="0" fontId="46" fillId="0" borderId="12" xfId="0" applyFont="1" applyFill="1" applyBorder="1" applyAlignment="1">
      <alignment vertical="top" wrapText="1"/>
    </xf>
    <xf numFmtId="0" fontId="46" fillId="0" borderId="13" xfId="0" applyFont="1" applyFill="1" applyBorder="1" applyAlignment="1">
      <alignment vertical="top" wrapText="1"/>
    </xf>
    <xf numFmtId="0" fontId="46" fillId="0" borderId="14" xfId="0" applyFont="1" applyFill="1" applyBorder="1" applyAlignment="1">
      <alignment vertical="top" wrapText="1"/>
    </xf>
    <xf numFmtId="0" fontId="46" fillId="0" borderId="15" xfId="0" applyFont="1" applyFill="1" applyBorder="1" applyAlignment="1">
      <alignment vertical="top" wrapText="1"/>
    </xf>
    <xf numFmtId="0" fontId="30" fillId="5" borderId="36" xfId="2" applyFont="1" applyFill="1" applyBorder="1" applyAlignment="1">
      <alignment horizontal="center" vertical="top" wrapText="1"/>
    </xf>
    <xf numFmtId="0" fontId="26" fillId="0" borderId="35" xfId="2" applyFont="1" applyFill="1" applyBorder="1" applyAlignment="1">
      <alignment horizontal="center" vertical="top" wrapText="1"/>
    </xf>
    <xf numFmtId="0" fontId="28" fillId="5" borderId="8" xfId="106" applyNumberFormat="1" applyFont="1" applyFill="1" applyBorder="1" applyAlignment="1">
      <alignment horizontal="left" vertical="top" wrapText="1"/>
    </xf>
    <xf numFmtId="0" fontId="28" fillId="5" borderId="9" xfId="106" applyNumberFormat="1" applyFont="1" applyFill="1" applyBorder="1" applyAlignment="1">
      <alignment horizontal="left" vertical="top" wrapText="1"/>
    </xf>
    <xf numFmtId="0" fontId="28" fillId="5" borderId="10" xfId="106" applyNumberFormat="1" applyFont="1" applyFill="1" applyBorder="1" applyAlignment="1">
      <alignment horizontal="left" vertical="top" wrapText="1"/>
    </xf>
    <xf numFmtId="0" fontId="28" fillId="5" borderId="11" xfId="106" applyNumberFormat="1" applyFont="1" applyFill="1" applyBorder="1" applyAlignment="1">
      <alignment horizontal="left" vertical="top" wrapText="1"/>
    </xf>
    <xf numFmtId="0" fontId="28" fillId="5" borderId="0" xfId="106" applyNumberFormat="1" applyFont="1" applyFill="1" applyBorder="1" applyAlignment="1">
      <alignment horizontal="left" vertical="top" wrapText="1"/>
    </xf>
    <xf numFmtId="0" fontId="28" fillId="5" borderId="12" xfId="106" applyNumberFormat="1" applyFont="1" applyFill="1" applyBorder="1" applyAlignment="1">
      <alignment horizontal="left" vertical="top" wrapText="1"/>
    </xf>
    <xf numFmtId="0" fontId="28" fillId="5" borderId="13" xfId="106" applyNumberFormat="1" applyFont="1" applyFill="1" applyBorder="1" applyAlignment="1">
      <alignment horizontal="left" vertical="top" wrapText="1"/>
    </xf>
    <xf numFmtId="0" fontId="28" fillId="5" borderId="14" xfId="106" applyNumberFormat="1" applyFont="1" applyFill="1" applyBorder="1" applyAlignment="1">
      <alignment horizontal="left" vertical="top" wrapText="1"/>
    </xf>
    <xf numFmtId="0" fontId="28" fillId="5" borderId="15" xfId="106" applyNumberFormat="1" applyFont="1" applyFill="1" applyBorder="1" applyAlignment="1">
      <alignment horizontal="left" vertical="top" wrapText="1"/>
    </xf>
    <xf numFmtId="0" fontId="28" fillId="0" borderId="9" xfId="106" applyNumberFormat="1" applyFont="1" applyFill="1" applyBorder="1" applyAlignment="1">
      <alignment horizontal="left" vertical="top" wrapText="1"/>
    </xf>
    <xf numFmtId="0" fontId="28" fillId="0" borderId="10" xfId="106" applyNumberFormat="1" applyFont="1" applyFill="1" applyBorder="1" applyAlignment="1">
      <alignment horizontal="left" vertical="top" wrapText="1"/>
    </xf>
    <xf numFmtId="0" fontId="28" fillId="0" borderId="11" xfId="106" applyNumberFormat="1" applyFont="1" applyFill="1" applyBorder="1" applyAlignment="1">
      <alignment horizontal="left" vertical="top" wrapText="1"/>
    </xf>
    <xf numFmtId="0" fontId="28" fillId="0" borderId="0" xfId="106" applyNumberFormat="1" applyFont="1" applyFill="1" applyBorder="1" applyAlignment="1">
      <alignment horizontal="left" vertical="top" wrapText="1"/>
    </xf>
    <xf numFmtId="0" fontId="28" fillId="0" borderId="12" xfId="106" applyNumberFormat="1" applyFont="1" applyFill="1" applyBorder="1" applyAlignment="1">
      <alignment horizontal="left" vertical="top" wrapText="1"/>
    </xf>
    <xf numFmtId="0" fontId="28" fillId="0" borderId="13" xfId="106" applyNumberFormat="1" applyFont="1" applyFill="1" applyBorder="1" applyAlignment="1">
      <alignment horizontal="left" vertical="top" wrapText="1"/>
    </xf>
    <xf numFmtId="0" fontId="28" fillId="0" borderId="14" xfId="106" applyNumberFormat="1" applyFont="1" applyFill="1" applyBorder="1" applyAlignment="1">
      <alignment horizontal="left" vertical="top" wrapText="1"/>
    </xf>
    <xf numFmtId="0" fontId="28" fillId="0" borderId="15" xfId="106" applyNumberFormat="1" applyFont="1" applyFill="1" applyBorder="1" applyAlignment="1">
      <alignment horizontal="left" vertical="top" wrapText="1"/>
    </xf>
    <xf numFmtId="0" fontId="27" fillId="0" borderId="35" xfId="2" applyFont="1" applyFill="1" applyBorder="1" applyAlignment="1">
      <alignment horizontal="center" vertical="top" wrapText="1"/>
    </xf>
    <xf numFmtId="0" fontId="30" fillId="0" borderId="3" xfId="2" applyFont="1" applyFill="1" applyBorder="1" applyAlignment="1">
      <alignment horizontal="center" vertical="top" wrapText="1"/>
    </xf>
    <xf numFmtId="0" fontId="30" fillId="0" borderId="20" xfId="2" applyFont="1" applyFill="1" applyBorder="1" applyAlignment="1">
      <alignment horizontal="center" vertical="top" wrapText="1"/>
    </xf>
    <xf numFmtId="165" fontId="40" fillId="0" borderId="1" xfId="2" applyNumberFormat="1" applyFont="1" applyFill="1" applyBorder="1" applyAlignment="1">
      <alignment horizontal="center" vertical="top"/>
    </xf>
    <xf numFmtId="165" fontId="40" fillId="0" borderId="3" xfId="2" applyNumberFormat="1" applyFont="1" applyFill="1" applyBorder="1" applyAlignment="1">
      <alignment horizontal="center" vertical="top"/>
    </xf>
    <xf numFmtId="165" fontId="40" fillId="0" borderId="4" xfId="2" applyNumberFormat="1" applyFont="1" applyFill="1" applyBorder="1" applyAlignment="1">
      <alignment horizontal="center" vertical="top"/>
    </xf>
    <xf numFmtId="0" fontId="27" fillId="0" borderId="34" xfId="2" applyFont="1" applyFill="1" applyBorder="1" applyAlignment="1">
      <alignment horizontal="center" vertical="top" wrapText="1"/>
    </xf>
    <xf numFmtId="0" fontId="27" fillId="0" borderId="16" xfId="2" applyFont="1" applyFill="1" applyBorder="1" applyAlignment="1">
      <alignment horizontal="center" vertical="top" wrapText="1"/>
    </xf>
    <xf numFmtId="0" fontId="27" fillId="0" borderId="22" xfId="2" applyFont="1" applyFill="1" applyBorder="1" applyAlignment="1">
      <alignment horizontal="center" vertical="top" wrapText="1"/>
    </xf>
    <xf numFmtId="0" fontId="26" fillId="0" borderId="9" xfId="106" applyNumberFormat="1" applyFont="1" applyFill="1" applyBorder="1" applyAlignment="1">
      <alignment horizontal="left" vertical="top" wrapText="1"/>
    </xf>
    <xf numFmtId="0" fontId="26" fillId="0" borderId="10" xfId="106" applyNumberFormat="1" applyFont="1" applyFill="1" applyBorder="1" applyAlignment="1">
      <alignment horizontal="left" vertical="top" wrapText="1"/>
    </xf>
    <xf numFmtId="0" fontId="26" fillId="0" borderId="11" xfId="106" applyNumberFormat="1" applyFont="1" applyFill="1" applyBorder="1" applyAlignment="1">
      <alignment horizontal="left" vertical="top" wrapText="1"/>
    </xf>
    <xf numFmtId="0" fontId="26" fillId="0" borderId="0" xfId="106" applyNumberFormat="1" applyFont="1" applyFill="1" applyBorder="1" applyAlignment="1">
      <alignment horizontal="left" vertical="top" wrapText="1"/>
    </xf>
    <xf numFmtId="0" fontId="26" fillId="0" borderId="12" xfId="106" applyNumberFormat="1" applyFont="1" applyFill="1" applyBorder="1" applyAlignment="1">
      <alignment horizontal="left" vertical="top" wrapText="1"/>
    </xf>
    <xf numFmtId="0" fontId="26" fillId="0" borderId="13" xfId="106" applyNumberFormat="1" applyFont="1" applyFill="1" applyBorder="1" applyAlignment="1">
      <alignment horizontal="left" vertical="top" wrapText="1"/>
    </xf>
    <xf numFmtId="0" fontId="26" fillId="0" borderId="14" xfId="106" applyNumberFormat="1" applyFont="1" applyFill="1" applyBorder="1" applyAlignment="1">
      <alignment horizontal="left" vertical="top" wrapText="1"/>
    </xf>
    <xf numFmtId="0" fontId="26" fillId="0" borderId="15" xfId="106" applyNumberFormat="1" applyFont="1" applyFill="1" applyBorder="1" applyAlignment="1">
      <alignment horizontal="left" vertical="top" wrapText="1"/>
    </xf>
    <xf numFmtId="0" fontId="51" fillId="0" borderId="0" xfId="0" applyFont="1" applyAlignment="1">
      <alignment horizontal="center" vertical="top" wrapText="1"/>
    </xf>
    <xf numFmtId="0" fontId="30" fillId="0" borderId="2" xfId="57" applyFont="1" applyFill="1" applyBorder="1" applyAlignment="1">
      <alignment horizontal="left" vertical="center" wrapText="1"/>
    </xf>
    <xf numFmtId="0" fontId="25" fillId="0" borderId="35" xfId="2" applyFont="1" applyFill="1" applyBorder="1" applyAlignment="1">
      <alignment horizontal="center" vertical="center" wrapText="1"/>
    </xf>
    <xf numFmtId="0" fontId="25" fillId="0" borderId="4" xfId="2" applyFont="1" applyFill="1" applyBorder="1" applyAlignment="1">
      <alignment horizontal="center" vertical="center" wrapText="1"/>
    </xf>
    <xf numFmtId="0" fontId="25" fillId="0" borderId="34" xfId="2" applyFont="1" applyFill="1" applyBorder="1" applyAlignment="1">
      <alignment horizontal="center" vertical="center" wrapText="1"/>
    </xf>
    <xf numFmtId="0" fontId="25" fillId="0" borderId="38" xfId="2" applyFont="1" applyFill="1" applyBorder="1" applyAlignment="1">
      <alignment horizontal="center" vertical="center" wrapText="1"/>
    </xf>
    <xf numFmtId="0" fontId="24" fillId="0" borderId="26" xfId="57" applyFont="1" applyFill="1" applyBorder="1" applyAlignment="1">
      <alignment horizontal="center" vertical="center" wrapText="1"/>
    </xf>
    <xf numFmtId="0" fontId="24" fillId="0" borderId="27" xfId="57" applyFont="1" applyFill="1" applyBorder="1" applyAlignment="1">
      <alignment horizontal="center" vertical="center" wrapText="1"/>
    </xf>
    <xf numFmtId="0" fontId="24" fillId="0" borderId="28" xfId="57" applyFont="1" applyFill="1" applyBorder="1" applyAlignment="1">
      <alignment horizontal="center" vertical="center" wrapText="1"/>
    </xf>
    <xf numFmtId="165" fontId="32" fillId="0" borderId="2" xfId="2" applyNumberFormat="1" applyFont="1" applyFill="1" applyBorder="1" applyAlignment="1">
      <alignment horizontal="center" vertical="top"/>
    </xf>
    <xf numFmtId="0" fontId="5" fillId="0" borderId="36" xfId="2" applyFont="1" applyFill="1" applyBorder="1" applyAlignment="1">
      <alignment horizontal="center" vertical="center" wrapText="1"/>
    </xf>
    <xf numFmtId="0" fontId="5" fillId="0" borderId="37" xfId="2" applyFont="1" applyFill="1" applyBorder="1" applyAlignment="1">
      <alignment horizontal="center" vertical="center" wrapText="1"/>
    </xf>
    <xf numFmtId="0" fontId="25" fillId="0" borderId="26" xfId="2" applyFont="1" applyFill="1" applyBorder="1" applyAlignment="1">
      <alignment horizontal="center" vertical="center" wrapText="1"/>
    </xf>
    <xf numFmtId="0" fontId="25" fillId="0" borderId="27" xfId="2" applyFont="1" applyFill="1" applyBorder="1" applyAlignment="1">
      <alignment horizontal="center" vertical="center" wrapText="1"/>
    </xf>
    <xf numFmtId="0" fontId="25" fillId="0" borderId="28" xfId="2" applyFont="1" applyFill="1" applyBorder="1" applyAlignment="1">
      <alignment horizontal="center" vertical="center" wrapText="1"/>
    </xf>
    <xf numFmtId="0" fontId="24" fillId="0" borderId="26" xfId="2" applyFont="1" applyFill="1" applyBorder="1" applyAlignment="1">
      <alignment horizontal="center" vertical="center"/>
    </xf>
    <xf numFmtId="0" fontId="24" fillId="0" borderId="27" xfId="2" applyFont="1" applyFill="1" applyBorder="1" applyAlignment="1">
      <alignment horizontal="center" vertical="center"/>
    </xf>
    <xf numFmtId="0" fontId="24" fillId="0" borderId="28" xfId="2" applyFont="1" applyFill="1" applyBorder="1" applyAlignment="1">
      <alignment horizontal="center" vertical="center"/>
    </xf>
    <xf numFmtId="0" fontId="33" fillId="0" borderId="1" xfId="2" applyFont="1" applyFill="1" applyBorder="1" applyAlignment="1">
      <alignment horizontal="center" vertical="top" wrapText="1"/>
    </xf>
    <xf numFmtId="0" fontId="33" fillId="0" borderId="3" xfId="2" applyFont="1" applyFill="1" applyBorder="1" applyAlignment="1">
      <alignment horizontal="center" vertical="top" wrapText="1"/>
    </xf>
    <xf numFmtId="0" fontId="33" fillId="0" borderId="20" xfId="2" applyFont="1" applyFill="1" applyBorder="1" applyAlignment="1">
      <alignment horizontal="center" vertical="top" wrapText="1"/>
    </xf>
    <xf numFmtId="0" fontId="30" fillId="0" borderId="36" xfId="2" applyFont="1" applyFill="1" applyBorder="1" applyAlignment="1">
      <alignment horizontal="center" vertical="top" wrapText="1"/>
    </xf>
    <xf numFmtId="165" fontId="55" fillId="0" borderId="35" xfId="2" applyNumberFormat="1" applyFont="1" applyFill="1" applyBorder="1" applyAlignment="1">
      <alignment horizontal="center" vertical="top"/>
    </xf>
    <xf numFmtId="0" fontId="30" fillId="0" borderId="23" xfId="57" applyFont="1" applyFill="1" applyBorder="1" applyAlignment="1">
      <alignment horizontal="center" vertical="center" wrapText="1"/>
    </xf>
    <xf numFmtId="0" fontId="30" fillId="0" borderId="24" xfId="57" applyFont="1" applyFill="1" applyBorder="1" applyAlignment="1">
      <alignment horizontal="center" vertical="center" wrapText="1"/>
    </xf>
    <xf numFmtId="0" fontId="30" fillId="0" borderId="25" xfId="57" applyFont="1" applyFill="1" applyBorder="1" applyAlignment="1">
      <alignment horizontal="center" vertical="center" wrapText="1"/>
    </xf>
    <xf numFmtId="0" fontId="26" fillId="0" borderId="1" xfId="2" applyFont="1" applyFill="1" applyBorder="1" applyAlignment="1">
      <alignment horizontal="left" vertical="top" wrapText="1"/>
    </xf>
    <xf numFmtId="0" fontId="26" fillId="0" borderId="3" xfId="2" applyFont="1" applyFill="1" applyBorder="1" applyAlignment="1">
      <alignment horizontal="left" vertical="top" wrapText="1"/>
    </xf>
    <xf numFmtId="0" fontId="26" fillId="0" borderId="4" xfId="2" applyFont="1" applyFill="1" applyBorder="1" applyAlignment="1">
      <alignment horizontal="left" vertical="top" wrapText="1"/>
    </xf>
    <xf numFmtId="0" fontId="48" fillId="0" borderId="8" xfId="106" applyNumberFormat="1" applyFont="1" applyFill="1" applyBorder="1" applyAlignment="1">
      <alignment horizontal="left" vertical="top" wrapText="1"/>
    </xf>
    <xf numFmtId="0" fontId="27" fillId="0" borderId="35" xfId="2" applyFont="1" applyFill="1" applyBorder="1" applyAlignment="1">
      <alignment horizontal="left" vertical="top" wrapText="1"/>
    </xf>
    <xf numFmtId="0" fontId="27" fillId="0" borderId="3" xfId="2" applyFont="1" applyFill="1" applyBorder="1" applyAlignment="1">
      <alignment horizontal="left" vertical="top" wrapText="1"/>
    </xf>
    <xf numFmtId="0" fontId="27" fillId="0" borderId="20" xfId="2" applyFont="1" applyFill="1" applyBorder="1" applyAlignment="1">
      <alignment horizontal="left" vertical="top" wrapText="1"/>
    </xf>
    <xf numFmtId="167" fontId="32" fillId="0" borderId="35" xfId="2" applyNumberFormat="1" applyFont="1" applyFill="1" applyBorder="1" applyAlignment="1">
      <alignment horizontal="left" vertical="top"/>
    </xf>
    <xf numFmtId="0" fontId="32" fillId="0" borderId="3" xfId="2" applyFont="1" applyFill="1" applyBorder="1" applyAlignment="1">
      <alignment horizontal="left" vertical="top"/>
    </xf>
    <xf numFmtId="0" fontId="32" fillId="0" borderId="20" xfId="2" applyFont="1" applyFill="1" applyBorder="1" applyAlignment="1">
      <alignment horizontal="left" vertical="top"/>
    </xf>
    <xf numFmtId="0" fontId="29" fillId="0" borderId="8" xfId="106" applyNumberFormat="1" applyFont="1" applyFill="1" applyBorder="1" applyAlignment="1">
      <alignment vertical="top" wrapText="1"/>
    </xf>
    <xf numFmtId="0" fontId="29" fillId="0" borderId="9" xfId="106" applyNumberFormat="1" applyFont="1" applyFill="1" applyBorder="1" applyAlignment="1">
      <alignment vertical="top" wrapText="1"/>
    </xf>
    <xf numFmtId="0" fontId="29" fillId="0" borderId="10" xfId="106" applyNumberFormat="1" applyFont="1" applyFill="1" applyBorder="1" applyAlignment="1">
      <alignment vertical="top" wrapText="1"/>
    </xf>
    <xf numFmtId="0" fontId="29" fillId="0" borderId="11" xfId="106" applyNumberFormat="1" applyFont="1" applyFill="1" applyBorder="1" applyAlignment="1">
      <alignment vertical="top" wrapText="1"/>
    </xf>
    <xf numFmtId="0" fontId="29" fillId="0" borderId="0" xfId="106" applyNumberFormat="1" applyFont="1" applyFill="1" applyBorder="1" applyAlignment="1">
      <alignment vertical="top" wrapText="1"/>
    </xf>
    <xf numFmtId="0" fontId="29" fillId="0" borderId="12" xfId="106" applyNumberFormat="1" applyFont="1" applyFill="1" applyBorder="1" applyAlignment="1">
      <alignment vertical="top" wrapText="1"/>
    </xf>
    <xf numFmtId="0" fontId="29" fillId="0" borderId="13" xfId="106" applyNumberFormat="1" applyFont="1" applyFill="1" applyBorder="1" applyAlignment="1">
      <alignment vertical="top" wrapText="1"/>
    </xf>
    <xf numFmtId="0" fontId="29" fillId="0" borderId="14" xfId="106" applyNumberFormat="1" applyFont="1" applyFill="1" applyBorder="1" applyAlignment="1">
      <alignment vertical="top" wrapText="1"/>
    </xf>
    <xf numFmtId="0" fontId="29" fillId="0" borderId="15" xfId="106" applyNumberFormat="1" applyFont="1" applyFill="1" applyBorder="1" applyAlignment="1">
      <alignment vertical="top" wrapText="1"/>
    </xf>
    <xf numFmtId="0" fontId="46" fillId="0" borderId="8" xfId="106" applyNumberFormat="1" applyFont="1" applyFill="1" applyBorder="1" applyAlignment="1">
      <alignment horizontal="left" vertical="top" wrapText="1"/>
    </xf>
    <xf numFmtId="165" fontId="32" fillId="0" borderId="35" xfId="2" applyNumberFormat="1" applyFont="1" applyFill="1" applyBorder="1" applyAlignment="1">
      <alignment horizontal="center" vertical="top" wrapText="1"/>
    </xf>
    <xf numFmtId="165" fontId="32" fillId="0" borderId="3" xfId="2" applyNumberFormat="1" applyFont="1" applyFill="1" applyBorder="1" applyAlignment="1">
      <alignment horizontal="center" vertical="top" wrapText="1"/>
    </xf>
    <xf numFmtId="165" fontId="32" fillId="0" borderId="20" xfId="2" applyNumberFormat="1" applyFont="1" applyFill="1" applyBorder="1" applyAlignment="1">
      <alignment horizontal="center" vertical="top" wrapText="1"/>
    </xf>
    <xf numFmtId="0" fontId="30" fillId="0" borderId="38" xfId="2" applyFont="1" applyFill="1" applyBorder="1" applyAlignment="1">
      <alignment horizontal="center" vertical="top" wrapText="1"/>
    </xf>
    <xf numFmtId="0" fontId="27" fillId="0" borderId="70" xfId="2" applyFont="1" applyFill="1" applyBorder="1" applyAlignment="1">
      <alignment horizontal="center" vertical="top" wrapText="1"/>
    </xf>
    <xf numFmtId="0" fontId="37" fillId="0" borderId="62" xfId="0" applyFont="1" applyFill="1" applyBorder="1" applyAlignment="1">
      <alignment horizontal="center" vertical="top" wrapText="1"/>
    </xf>
    <xf numFmtId="0" fontId="36" fillId="0" borderId="47" xfId="0" quotePrefix="1" applyFont="1" applyFill="1" applyBorder="1" applyAlignment="1">
      <alignment horizontal="center" vertical="top" wrapText="1"/>
    </xf>
    <xf numFmtId="0" fontId="36" fillId="0" borderId="48" xfId="0" quotePrefix="1" applyFont="1" applyFill="1" applyBorder="1" applyAlignment="1">
      <alignment horizontal="center" vertical="top" wrapText="1"/>
    </xf>
    <xf numFmtId="167" fontId="32" fillId="0" borderId="1" xfId="2" applyNumberFormat="1" applyFont="1" applyFill="1" applyBorder="1" applyAlignment="1">
      <alignment vertical="top"/>
    </xf>
    <xf numFmtId="0" fontId="32" fillId="0" borderId="3" xfId="2" applyFont="1" applyFill="1" applyBorder="1" applyAlignment="1">
      <alignment vertical="top"/>
    </xf>
    <xf numFmtId="0" fontId="32" fillId="0" borderId="4" xfId="2" applyFont="1" applyFill="1" applyBorder="1" applyAlignment="1">
      <alignment vertical="top"/>
    </xf>
    <xf numFmtId="0" fontId="5" fillId="0" borderId="1" xfId="2" applyFont="1" applyBorder="1" applyAlignment="1">
      <alignment horizontal="center" vertical="center" wrapText="1"/>
    </xf>
    <xf numFmtId="0" fontId="5" fillId="0" borderId="4" xfId="2" applyFont="1" applyBorder="1" applyAlignment="1">
      <alignment horizontal="center" vertical="center" wrapText="1"/>
    </xf>
    <xf numFmtId="0" fontId="5" fillId="3" borderId="1" xfId="2" applyFont="1" applyFill="1" applyBorder="1" applyAlignment="1">
      <alignment horizontal="center" vertical="center"/>
    </xf>
    <xf numFmtId="0" fontId="5" fillId="3" borderId="3" xfId="2" applyFont="1" applyFill="1" applyBorder="1" applyAlignment="1">
      <alignment horizontal="center" vertical="center"/>
    </xf>
    <xf numFmtId="0" fontId="5" fillId="3" borderId="4" xfId="2" applyFont="1" applyFill="1" applyBorder="1" applyAlignment="1">
      <alignment horizontal="center" vertical="center"/>
    </xf>
    <xf numFmtId="0" fontId="6" fillId="3" borderId="1" xfId="2" applyFont="1" applyFill="1" applyBorder="1" applyAlignment="1">
      <alignment horizontal="center" vertical="center" wrapText="1"/>
    </xf>
    <xf numFmtId="0" fontId="6" fillId="3" borderId="3" xfId="2" applyFont="1" applyFill="1" applyBorder="1" applyAlignment="1">
      <alignment horizontal="center" vertical="center" wrapText="1"/>
    </xf>
    <xf numFmtId="0" fontId="6" fillId="3" borderId="4" xfId="2" applyFont="1" applyFill="1" applyBorder="1" applyAlignment="1">
      <alignment horizontal="center" vertical="center" wrapText="1"/>
    </xf>
    <xf numFmtId="164" fontId="6" fillId="0" borderId="1" xfId="106" applyNumberFormat="1" applyFont="1" applyFill="1" applyBorder="1" applyAlignment="1">
      <alignment horizontal="center" vertical="center" wrapText="1"/>
    </xf>
    <xf numFmtId="164" fontId="6" fillId="0" borderId="3" xfId="106" applyNumberFormat="1" applyFont="1" applyFill="1" applyBorder="1" applyAlignment="1">
      <alignment horizontal="center" vertical="center" wrapText="1"/>
    </xf>
    <xf numFmtId="164" fontId="6" fillId="0" borderId="4" xfId="106" applyNumberFormat="1" applyFont="1" applyFill="1" applyBorder="1" applyAlignment="1">
      <alignment horizontal="center" vertical="center" wrapText="1"/>
    </xf>
    <xf numFmtId="0" fontId="10" fillId="0" borderId="3" xfId="2" applyFont="1" applyBorder="1" applyAlignment="1">
      <alignment horizontal="center" vertical="center" wrapText="1"/>
    </xf>
    <xf numFmtId="0" fontId="10" fillId="0" borderId="4" xfId="2" applyFont="1" applyBorder="1" applyAlignment="1">
      <alignment horizontal="center" vertical="center" wrapText="1"/>
    </xf>
    <xf numFmtId="165" fontId="9" fillId="0" borderId="1" xfId="2" applyNumberFormat="1" applyFont="1" applyFill="1" applyBorder="1" applyAlignment="1">
      <alignment horizontal="left" vertical="top" wrapText="1"/>
    </xf>
    <xf numFmtId="165" fontId="9" fillId="0" borderId="3" xfId="2" applyNumberFormat="1" applyFont="1" applyFill="1" applyBorder="1" applyAlignment="1">
      <alignment horizontal="left" vertical="top" wrapText="1"/>
    </xf>
    <xf numFmtId="165" fontId="9" fillId="0" borderId="4" xfId="2" applyNumberFormat="1" applyFont="1" applyFill="1" applyBorder="1" applyAlignment="1">
      <alignment horizontal="left" vertical="top" wrapText="1"/>
    </xf>
    <xf numFmtId="0" fontId="6" fillId="0" borderId="1" xfId="2" applyFont="1" applyFill="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3" fillId="0" borderId="0" xfId="0" applyFont="1" applyAlignment="1">
      <alignment horizontal="center"/>
    </xf>
    <xf numFmtId="0" fontId="5" fillId="0" borderId="2" xfId="2" applyFont="1" applyBorder="1" applyAlignment="1">
      <alignment horizontal="center" vertical="center" wrapText="1"/>
    </xf>
    <xf numFmtId="0" fontId="6" fillId="2" borderId="29" xfId="2" applyFont="1" applyFill="1" applyBorder="1" applyAlignment="1">
      <alignment horizontal="center" vertical="center"/>
    </xf>
    <xf numFmtId="0" fontId="6" fillId="2" borderId="30" xfId="2" applyFont="1" applyFill="1" applyBorder="1" applyAlignment="1">
      <alignment horizontal="center" vertical="center"/>
    </xf>
    <xf numFmtId="0" fontId="6" fillId="2" borderId="5"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4" xfId="2" applyFont="1" applyFill="1" applyBorder="1" applyAlignment="1">
      <alignment horizontal="center" vertical="center"/>
    </xf>
    <xf numFmtId="0" fontId="5" fillId="0" borderId="29" xfId="2" applyFont="1" applyBorder="1" applyAlignment="1">
      <alignment horizontal="center" vertical="center"/>
    </xf>
    <xf numFmtId="0" fontId="5" fillId="0" borderId="5" xfId="2" applyFont="1" applyBorder="1" applyAlignment="1">
      <alignment horizontal="center" vertical="center"/>
    </xf>
  </cellXfs>
  <cellStyles count="505">
    <cellStyle name="Excel Built-in Normal" xfId="405"/>
    <cellStyle name="Обычный" xfId="0" builtinId="0"/>
    <cellStyle name="Обычный 2" xfId="1"/>
    <cellStyle name="Обычный 2 2" xfId="2"/>
    <cellStyle name="Обычный 2 2 10" xfId="3"/>
    <cellStyle name="Обычный 2 2 10 2" xfId="113"/>
    <cellStyle name="Обычный 2 2 10 2 2" xfId="403"/>
    <cellStyle name="Обычный 2 2 10 2 3" xfId="503"/>
    <cellStyle name="Обычный 2 2 10 3" xfId="210"/>
    <cellStyle name="Обычный 2 2 10 4" xfId="307"/>
    <cellStyle name="Обычный 2 2 10 5" xfId="407"/>
    <cellStyle name="Обычный 2 2 11" xfId="4"/>
    <cellStyle name="Обычный 2 2 11 2" xfId="114"/>
    <cellStyle name="Обычный 2 2 11 3" xfId="211"/>
    <cellStyle name="Обычный 2 2 11 4" xfId="308"/>
    <cellStyle name="Обычный 2 2 11 5" xfId="408"/>
    <cellStyle name="Обычный 2 2 12" xfId="112"/>
    <cellStyle name="Обычный 2 2 12 2" xfId="404"/>
    <cellStyle name="Обычный 2 2 12 3" xfId="504"/>
    <cellStyle name="Обычный 2 2 13" xfId="209"/>
    <cellStyle name="Обычный 2 2 14" xfId="306"/>
    <cellStyle name="Обычный 2 2 15" xfId="406"/>
    <cellStyle name="Обычный 2 2 2" xfId="5"/>
    <cellStyle name="Обычный 2 2 2 10" xfId="309"/>
    <cellStyle name="Обычный 2 2 2 11" xfId="409"/>
    <cellStyle name="Обычный 2 2 2 2" xfId="6"/>
    <cellStyle name="Обычный 2 2 2 2 10" xfId="410"/>
    <cellStyle name="Обычный 2 2 2 2 2" xfId="7"/>
    <cellStyle name="Обычный 2 2 2 2 2 2" xfId="117"/>
    <cellStyle name="Обычный 2 2 2 2 2 3" xfId="214"/>
    <cellStyle name="Обычный 2 2 2 2 2 4" xfId="311"/>
    <cellStyle name="Обычный 2 2 2 2 2 5" xfId="411"/>
    <cellStyle name="Обычный 2 2 2 2 3" xfId="8"/>
    <cellStyle name="Обычный 2 2 2 2 3 2" xfId="118"/>
    <cellStyle name="Обычный 2 2 2 2 3 3" xfId="215"/>
    <cellStyle name="Обычный 2 2 2 2 3 4" xfId="312"/>
    <cellStyle name="Обычный 2 2 2 2 3 5" xfId="412"/>
    <cellStyle name="Обычный 2 2 2 2 4" xfId="9"/>
    <cellStyle name="Обычный 2 2 2 2 4 2" xfId="119"/>
    <cellStyle name="Обычный 2 2 2 2 4 3" xfId="216"/>
    <cellStyle name="Обычный 2 2 2 2 4 4" xfId="313"/>
    <cellStyle name="Обычный 2 2 2 2 4 5" xfId="413"/>
    <cellStyle name="Обычный 2 2 2 2 5" xfId="10"/>
    <cellStyle name="Обычный 2 2 2 2 5 2" xfId="120"/>
    <cellStyle name="Обычный 2 2 2 2 5 3" xfId="217"/>
    <cellStyle name="Обычный 2 2 2 2 5 4" xfId="314"/>
    <cellStyle name="Обычный 2 2 2 2 5 5" xfId="414"/>
    <cellStyle name="Обычный 2 2 2 2 6" xfId="11"/>
    <cellStyle name="Обычный 2 2 2 2 6 2" xfId="121"/>
    <cellStyle name="Обычный 2 2 2 2 6 3" xfId="218"/>
    <cellStyle name="Обычный 2 2 2 2 6 4" xfId="315"/>
    <cellStyle name="Обычный 2 2 2 2 6 5" xfId="415"/>
    <cellStyle name="Обычный 2 2 2 2 7" xfId="116"/>
    <cellStyle name="Обычный 2 2 2 2 8" xfId="213"/>
    <cellStyle name="Обычный 2 2 2 2 9" xfId="310"/>
    <cellStyle name="Обычный 2 2 2 3" xfId="12"/>
    <cellStyle name="Обычный 2 2 2 3 2" xfId="122"/>
    <cellStyle name="Обычный 2 2 2 3 3" xfId="219"/>
    <cellStyle name="Обычный 2 2 2 3 4" xfId="316"/>
    <cellStyle name="Обычный 2 2 2 3 5" xfId="416"/>
    <cellStyle name="Обычный 2 2 2 4" xfId="13"/>
    <cellStyle name="Обычный 2 2 2 4 2" xfId="123"/>
    <cellStyle name="Обычный 2 2 2 4 3" xfId="220"/>
    <cellStyle name="Обычный 2 2 2 4 4" xfId="317"/>
    <cellStyle name="Обычный 2 2 2 4 5" xfId="417"/>
    <cellStyle name="Обычный 2 2 2 5" xfId="14"/>
    <cellStyle name="Обычный 2 2 2 5 2" xfId="124"/>
    <cellStyle name="Обычный 2 2 2 5 3" xfId="221"/>
    <cellStyle name="Обычный 2 2 2 5 4" xfId="318"/>
    <cellStyle name="Обычный 2 2 2 5 5" xfId="418"/>
    <cellStyle name="Обычный 2 2 2 6" xfId="15"/>
    <cellStyle name="Обычный 2 2 2 6 2" xfId="125"/>
    <cellStyle name="Обычный 2 2 2 6 3" xfId="222"/>
    <cellStyle name="Обычный 2 2 2 6 4" xfId="319"/>
    <cellStyle name="Обычный 2 2 2 6 5" xfId="419"/>
    <cellStyle name="Обычный 2 2 2 7" xfId="16"/>
    <cellStyle name="Обычный 2 2 2 7 2" xfId="126"/>
    <cellStyle name="Обычный 2 2 2 7 3" xfId="223"/>
    <cellStyle name="Обычный 2 2 2 7 4" xfId="320"/>
    <cellStyle name="Обычный 2 2 2 7 5" xfId="420"/>
    <cellStyle name="Обычный 2 2 2 8" xfId="115"/>
    <cellStyle name="Обычный 2 2 2 9" xfId="212"/>
    <cellStyle name="Обычный 2 2 3" xfId="17"/>
    <cellStyle name="Обычный 2 2 3 10" xfId="321"/>
    <cellStyle name="Обычный 2 2 3 11" xfId="421"/>
    <cellStyle name="Обычный 2 2 3 2" xfId="18"/>
    <cellStyle name="Обычный 2 2 3 2 10" xfId="422"/>
    <cellStyle name="Обычный 2 2 3 2 2" xfId="19"/>
    <cellStyle name="Обычный 2 2 3 2 2 2" xfId="129"/>
    <cellStyle name="Обычный 2 2 3 2 2 3" xfId="226"/>
    <cellStyle name="Обычный 2 2 3 2 2 4" xfId="323"/>
    <cellStyle name="Обычный 2 2 3 2 2 5" xfId="423"/>
    <cellStyle name="Обычный 2 2 3 2 3" xfId="20"/>
    <cellStyle name="Обычный 2 2 3 2 3 2" xfId="130"/>
    <cellStyle name="Обычный 2 2 3 2 3 3" xfId="227"/>
    <cellStyle name="Обычный 2 2 3 2 3 4" xfId="324"/>
    <cellStyle name="Обычный 2 2 3 2 3 5" xfId="424"/>
    <cellStyle name="Обычный 2 2 3 2 4" xfId="21"/>
    <cellStyle name="Обычный 2 2 3 2 4 2" xfId="131"/>
    <cellStyle name="Обычный 2 2 3 2 4 3" xfId="228"/>
    <cellStyle name="Обычный 2 2 3 2 4 4" xfId="325"/>
    <cellStyle name="Обычный 2 2 3 2 4 5" xfId="425"/>
    <cellStyle name="Обычный 2 2 3 2 5" xfId="22"/>
    <cellStyle name="Обычный 2 2 3 2 5 2" xfId="132"/>
    <cellStyle name="Обычный 2 2 3 2 5 3" xfId="229"/>
    <cellStyle name="Обычный 2 2 3 2 5 4" xfId="326"/>
    <cellStyle name="Обычный 2 2 3 2 5 5" xfId="426"/>
    <cellStyle name="Обычный 2 2 3 2 6" xfId="23"/>
    <cellStyle name="Обычный 2 2 3 2 6 2" xfId="133"/>
    <cellStyle name="Обычный 2 2 3 2 6 3" xfId="230"/>
    <cellStyle name="Обычный 2 2 3 2 6 4" xfId="327"/>
    <cellStyle name="Обычный 2 2 3 2 6 5" xfId="427"/>
    <cellStyle name="Обычный 2 2 3 2 7" xfId="128"/>
    <cellStyle name="Обычный 2 2 3 2 8" xfId="225"/>
    <cellStyle name="Обычный 2 2 3 2 9" xfId="322"/>
    <cellStyle name="Обычный 2 2 3 3" xfId="24"/>
    <cellStyle name="Обычный 2 2 3 3 2" xfId="134"/>
    <cellStyle name="Обычный 2 2 3 3 3" xfId="231"/>
    <cellStyle name="Обычный 2 2 3 3 4" xfId="328"/>
    <cellStyle name="Обычный 2 2 3 3 5" xfId="428"/>
    <cellStyle name="Обычный 2 2 3 4" xfId="25"/>
    <cellStyle name="Обычный 2 2 3 4 2" xfId="135"/>
    <cellStyle name="Обычный 2 2 3 4 3" xfId="232"/>
    <cellStyle name="Обычный 2 2 3 4 4" xfId="329"/>
    <cellStyle name="Обычный 2 2 3 4 5" xfId="429"/>
    <cellStyle name="Обычный 2 2 3 5" xfId="26"/>
    <cellStyle name="Обычный 2 2 3 5 2" xfId="136"/>
    <cellStyle name="Обычный 2 2 3 5 3" xfId="233"/>
    <cellStyle name="Обычный 2 2 3 5 4" xfId="330"/>
    <cellStyle name="Обычный 2 2 3 5 5" xfId="430"/>
    <cellStyle name="Обычный 2 2 3 6" xfId="27"/>
    <cellStyle name="Обычный 2 2 3 6 2" xfId="137"/>
    <cellStyle name="Обычный 2 2 3 6 3" xfId="234"/>
    <cellStyle name="Обычный 2 2 3 6 4" xfId="331"/>
    <cellStyle name="Обычный 2 2 3 6 5" xfId="431"/>
    <cellStyle name="Обычный 2 2 3 7" xfId="28"/>
    <cellStyle name="Обычный 2 2 3 7 2" xfId="138"/>
    <cellStyle name="Обычный 2 2 3 7 3" xfId="235"/>
    <cellStyle name="Обычный 2 2 3 7 4" xfId="332"/>
    <cellStyle name="Обычный 2 2 3 7 5" xfId="432"/>
    <cellStyle name="Обычный 2 2 3 8" xfId="127"/>
    <cellStyle name="Обычный 2 2 3 9" xfId="224"/>
    <cellStyle name="Обычный 2 2 4" xfId="29"/>
    <cellStyle name="Обычный 2 2 4 10" xfId="333"/>
    <cellStyle name="Обычный 2 2 4 11" xfId="433"/>
    <cellStyle name="Обычный 2 2 4 2" xfId="30"/>
    <cellStyle name="Обычный 2 2 4 2 10" xfId="434"/>
    <cellStyle name="Обычный 2 2 4 2 2" xfId="31"/>
    <cellStyle name="Обычный 2 2 4 2 2 2" xfId="141"/>
    <cellStyle name="Обычный 2 2 4 2 2 3" xfId="238"/>
    <cellStyle name="Обычный 2 2 4 2 2 4" xfId="335"/>
    <cellStyle name="Обычный 2 2 4 2 2 5" xfId="435"/>
    <cellStyle name="Обычный 2 2 4 2 3" xfId="32"/>
    <cellStyle name="Обычный 2 2 4 2 3 2" xfId="142"/>
    <cellStyle name="Обычный 2 2 4 2 3 3" xfId="239"/>
    <cellStyle name="Обычный 2 2 4 2 3 4" xfId="336"/>
    <cellStyle name="Обычный 2 2 4 2 3 5" xfId="436"/>
    <cellStyle name="Обычный 2 2 4 2 4" xfId="33"/>
    <cellStyle name="Обычный 2 2 4 2 4 2" xfId="143"/>
    <cellStyle name="Обычный 2 2 4 2 4 3" xfId="240"/>
    <cellStyle name="Обычный 2 2 4 2 4 4" xfId="337"/>
    <cellStyle name="Обычный 2 2 4 2 4 5" xfId="437"/>
    <cellStyle name="Обычный 2 2 4 2 5" xfId="34"/>
    <cellStyle name="Обычный 2 2 4 2 5 2" xfId="144"/>
    <cellStyle name="Обычный 2 2 4 2 5 3" xfId="241"/>
    <cellStyle name="Обычный 2 2 4 2 5 4" xfId="338"/>
    <cellStyle name="Обычный 2 2 4 2 5 5" xfId="438"/>
    <cellStyle name="Обычный 2 2 4 2 6" xfId="35"/>
    <cellStyle name="Обычный 2 2 4 2 6 2" xfId="145"/>
    <cellStyle name="Обычный 2 2 4 2 6 3" xfId="242"/>
    <cellStyle name="Обычный 2 2 4 2 6 4" xfId="339"/>
    <cellStyle name="Обычный 2 2 4 2 6 5" xfId="439"/>
    <cellStyle name="Обычный 2 2 4 2 7" xfId="140"/>
    <cellStyle name="Обычный 2 2 4 2 8" xfId="237"/>
    <cellStyle name="Обычный 2 2 4 2 9" xfId="334"/>
    <cellStyle name="Обычный 2 2 4 3" xfId="36"/>
    <cellStyle name="Обычный 2 2 4 3 2" xfId="146"/>
    <cellStyle name="Обычный 2 2 4 3 3" xfId="243"/>
    <cellStyle name="Обычный 2 2 4 3 4" xfId="340"/>
    <cellStyle name="Обычный 2 2 4 3 5" xfId="440"/>
    <cellStyle name="Обычный 2 2 4 4" xfId="37"/>
    <cellStyle name="Обычный 2 2 4 4 2" xfId="147"/>
    <cellStyle name="Обычный 2 2 4 4 3" xfId="244"/>
    <cellStyle name="Обычный 2 2 4 4 4" xfId="341"/>
    <cellStyle name="Обычный 2 2 4 4 5" xfId="441"/>
    <cellStyle name="Обычный 2 2 4 5" xfId="38"/>
    <cellStyle name="Обычный 2 2 4 5 2" xfId="148"/>
    <cellStyle name="Обычный 2 2 4 5 3" xfId="245"/>
    <cellStyle name="Обычный 2 2 4 5 4" xfId="342"/>
    <cellStyle name="Обычный 2 2 4 5 5" xfId="442"/>
    <cellStyle name="Обычный 2 2 4 6" xfId="39"/>
    <cellStyle name="Обычный 2 2 4 6 2" xfId="149"/>
    <cellStyle name="Обычный 2 2 4 6 3" xfId="246"/>
    <cellStyle name="Обычный 2 2 4 6 4" xfId="343"/>
    <cellStyle name="Обычный 2 2 4 6 5" xfId="443"/>
    <cellStyle name="Обычный 2 2 4 7" xfId="40"/>
    <cellStyle name="Обычный 2 2 4 7 2" xfId="150"/>
    <cellStyle name="Обычный 2 2 4 7 3" xfId="247"/>
    <cellStyle name="Обычный 2 2 4 7 4" xfId="344"/>
    <cellStyle name="Обычный 2 2 4 7 5" xfId="444"/>
    <cellStyle name="Обычный 2 2 4 8" xfId="139"/>
    <cellStyle name="Обычный 2 2 4 9" xfId="236"/>
    <cellStyle name="Обычный 2 2 5" xfId="41"/>
    <cellStyle name="Обычный 2 2 5 10" xfId="445"/>
    <cellStyle name="Обычный 2 2 5 2" xfId="42"/>
    <cellStyle name="Обычный 2 2 5 2 2" xfId="152"/>
    <cellStyle name="Обычный 2 2 5 2 3" xfId="249"/>
    <cellStyle name="Обычный 2 2 5 2 4" xfId="346"/>
    <cellStyle name="Обычный 2 2 5 2 5" xfId="446"/>
    <cellStyle name="Обычный 2 2 5 3" xfId="43"/>
    <cellStyle name="Обычный 2 2 5 3 2" xfId="153"/>
    <cellStyle name="Обычный 2 2 5 3 3" xfId="250"/>
    <cellStyle name="Обычный 2 2 5 3 4" xfId="347"/>
    <cellStyle name="Обычный 2 2 5 3 5" xfId="447"/>
    <cellStyle name="Обычный 2 2 5 4" xfId="44"/>
    <cellStyle name="Обычный 2 2 5 4 2" xfId="154"/>
    <cellStyle name="Обычный 2 2 5 4 3" xfId="251"/>
    <cellStyle name="Обычный 2 2 5 4 4" xfId="348"/>
    <cellStyle name="Обычный 2 2 5 4 5" xfId="448"/>
    <cellStyle name="Обычный 2 2 5 5" xfId="45"/>
    <cellStyle name="Обычный 2 2 5 5 2" xfId="155"/>
    <cellStyle name="Обычный 2 2 5 5 3" xfId="252"/>
    <cellStyle name="Обычный 2 2 5 5 4" xfId="349"/>
    <cellStyle name="Обычный 2 2 5 5 5" xfId="449"/>
    <cellStyle name="Обычный 2 2 5 6" xfId="46"/>
    <cellStyle name="Обычный 2 2 5 6 2" xfId="156"/>
    <cellStyle name="Обычный 2 2 5 6 3" xfId="253"/>
    <cellStyle name="Обычный 2 2 5 6 4" xfId="350"/>
    <cellStyle name="Обычный 2 2 5 6 5" xfId="450"/>
    <cellStyle name="Обычный 2 2 5 7" xfId="151"/>
    <cellStyle name="Обычный 2 2 5 8" xfId="248"/>
    <cellStyle name="Обычный 2 2 5 9" xfId="345"/>
    <cellStyle name="Обычный 2 2 6" xfId="47"/>
    <cellStyle name="Обычный 2 2 6 10" xfId="451"/>
    <cellStyle name="Обычный 2 2 6 2" xfId="48"/>
    <cellStyle name="Обычный 2 2 6 2 2" xfId="158"/>
    <cellStyle name="Обычный 2 2 6 2 3" xfId="255"/>
    <cellStyle name="Обычный 2 2 6 2 4" xfId="352"/>
    <cellStyle name="Обычный 2 2 6 2 5" xfId="452"/>
    <cellStyle name="Обычный 2 2 6 3" xfId="49"/>
    <cellStyle name="Обычный 2 2 6 3 2" xfId="159"/>
    <cellStyle name="Обычный 2 2 6 3 3" xfId="256"/>
    <cellStyle name="Обычный 2 2 6 3 4" xfId="353"/>
    <cellStyle name="Обычный 2 2 6 3 5" xfId="453"/>
    <cellStyle name="Обычный 2 2 6 4" xfId="50"/>
    <cellStyle name="Обычный 2 2 6 4 2" xfId="160"/>
    <cellStyle name="Обычный 2 2 6 4 3" xfId="257"/>
    <cellStyle name="Обычный 2 2 6 4 4" xfId="354"/>
    <cellStyle name="Обычный 2 2 6 4 5" xfId="454"/>
    <cellStyle name="Обычный 2 2 6 5" xfId="51"/>
    <cellStyle name="Обычный 2 2 6 5 2" xfId="161"/>
    <cellStyle name="Обычный 2 2 6 5 3" xfId="258"/>
    <cellStyle name="Обычный 2 2 6 5 4" xfId="355"/>
    <cellStyle name="Обычный 2 2 6 5 5" xfId="455"/>
    <cellStyle name="Обычный 2 2 6 6" xfId="52"/>
    <cellStyle name="Обычный 2 2 6 6 2" xfId="162"/>
    <cellStyle name="Обычный 2 2 6 6 3" xfId="259"/>
    <cellStyle name="Обычный 2 2 6 6 4" xfId="356"/>
    <cellStyle name="Обычный 2 2 6 6 5" xfId="456"/>
    <cellStyle name="Обычный 2 2 6 7" xfId="157"/>
    <cellStyle name="Обычный 2 2 6 8" xfId="254"/>
    <cellStyle name="Обычный 2 2 6 9" xfId="351"/>
    <cellStyle name="Обычный 2 2 7" xfId="53"/>
    <cellStyle name="Обычный 2 2 7 2" xfId="54"/>
    <cellStyle name="Обычный 2 2 7 2 2" xfId="164"/>
    <cellStyle name="Обычный 2 2 7 2 3" xfId="261"/>
    <cellStyle name="Обычный 2 2 7 2 4" xfId="358"/>
    <cellStyle name="Обычный 2 2 7 2 5" xfId="458"/>
    <cellStyle name="Обычный 2 2 7 3" xfId="163"/>
    <cellStyle name="Обычный 2 2 7 4" xfId="260"/>
    <cellStyle name="Обычный 2 2 7 5" xfId="357"/>
    <cellStyle name="Обычный 2 2 7 6" xfId="457"/>
    <cellStyle name="Обычный 2 2 8" xfId="55"/>
    <cellStyle name="Обычный 2 2 8 2" xfId="165"/>
    <cellStyle name="Обычный 2 2 8 3" xfId="262"/>
    <cellStyle name="Обычный 2 2 8 4" xfId="359"/>
    <cellStyle name="Обычный 2 2 8 5" xfId="459"/>
    <cellStyle name="Обычный 2 2 9" xfId="56"/>
    <cellStyle name="Обычный 2 2 9 2" xfId="166"/>
    <cellStyle name="Обычный 2 2 9 3" xfId="263"/>
    <cellStyle name="Обычный 2 2 9 4" xfId="360"/>
    <cellStyle name="Обычный 2 2 9 5" xfId="460"/>
    <cellStyle name="Обычный 2 2_30-ра" xfId="57"/>
    <cellStyle name="Обычный 3" xfId="58"/>
    <cellStyle name="Обычный 4" xfId="59"/>
    <cellStyle name="Обычный 4 10" xfId="60"/>
    <cellStyle name="Обычный 4 10 2" xfId="168"/>
    <cellStyle name="Обычный 4 10 3" xfId="265"/>
    <cellStyle name="Обычный 4 10 4" xfId="362"/>
    <cellStyle name="Обычный 4 10 5" xfId="462"/>
    <cellStyle name="Обычный 4 11" xfId="167"/>
    <cellStyle name="Обычный 4 12" xfId="264"/>
    <cellStyle name="Обычный 4 13" xfId="361"/>
    <cellStyle name="Обычный 4 14" xfId="461"/>
    <cellStyle name="Обычный 4 2" xfId="61"/>
    <cellStyle name="Обычный 4 2 10" xfId="363"/>
    <cellStyle name="Обычный 4 2 11" xfId="463"/>
    <cellStyle name="Обычный 4 2 2" xfId="62"/>
    <cellStyle name="Обычный 4 2 2 10" xfId="464"/>
    <cellStyle name="Обычный 4 2 2 2" xfId="63"/>
    <cellStyle name="Обычный 4 2 2 2 2" xfId="171"/>
    <cellStyle name="Обычный 4 2 2 2 3" xfId="268"/>
    <cellStyle name="Обычный 4 2 2 2 4" xfId="365"/>
    <cellStyle name="Обычный 4 2 2 2 5" xfId="465"/>
    <cellStyle name="Обычный 4 2 2 3" xfId="64"/>
    <cellStyle name="Обычный 4 2 2 3 2" xfId="172"/>
    <cellStyle name="Обычный 4 2 2 3 3" xfId="269"/>
    <cellStyle name="Обычный 4 2 2 3 4" xfId="366"/>
    <cellStyle name="Обычный 4 2 2 3 5" xfId="466"/>
    <cellStyle name="Обычный 4 2 2 4" xfId="65"/>
    <cellStyle name="Обычный 4 2 2 4 2" xfId="173"/>
    <cellStyle name="Обычный 4 2 2 4 3" xfId="270"/>
    <cellStyle name="Обычный 4 2 2 4 4" xfId="367"/>
    <cellStyle name="Обычный 4 2 2 4 5" xfId="467"/>
    <cellStyle name="Обычный 4 2 2 5" xfId="66"/>
    <cellStyle name="Обычный 4 2 2 5 2" xfId="174"/>
    <cellStyle name="Обычный 4 2 2 5 3" xfId="271"/>
    <cellStyle name="Обычный 4 2 2 5 4" xfId="368"/>
    <cellStyle name="Обычный 4 2 2 5 5" xfId="468"/>
    <cellStyle name="Обычный 4 2 2 6" xfId="67"/>
    <cellStyle name="Обычный 4 2 2 6 2" xfId="175"/>
    <cellStyle name="Обычный 4 2 2 6 3" xfId="272"/>
    <cellStyle name="Обычный 4 2 2 6 4" xfId="369"/>
    <cellStyle name="Обычный 4 2 2 6 5" xfId="469"/>
    <cellStyle name="Обычный 4 2 2 7" xfId="170"/>
    <cellStyle name="Обычный 4 2 2 8" xfId="267"/>
    <cellStyle name="Обычный 4 2 2 9" xfId="364"/>
    <cellStyle name="Обычный 4 2 3" xfId="68"/>
    <cellStyle name="Обычный 4 2 3 2" xfId="176"/>
    <cellStyle name="Обычный 4 2 3 3" xfId="273"/>
    <cellStyle name="Обычный 4 2 3 4" xfId="370"/>
    <cellStyle name="Обычный 4 2 3 5" xfId="470"/>
    <cellStyle name="Обычный 4 2 4" xfId="69"/>
    <cellStyle name="Обычный 4 2 4 2" xfId="177"/>
    <cellStyle name="Обычный 4 2 4 3" xfId="274"/>
    <cellStyle name="Обычный 4 2 4 4" xfId="371"/>
    <cellStyle name="Обычный 4 2 4 5" xfId="471"/>
    <cellStyle name="Обычный 4 2 5" xfId="70"/>
    <cellStyle name="Обычный 4 2 5 2" xfId="178"/>
    <cellStyle name="Обычный 4 2 5 3" xfId="275"/>
    <cellStyle name="Обычный 4 2 5 4" xfId="372"/>
    <cellStyle name="Обычный 4 2 5 5" xfId="472"/>
    <cellStyle name="Обычный 4 2 6" xfId="71"/>
    <cellStyle name="Обычный 4 2 6 2" xfId="179"/>
    <cellStyle name="Обычный 4 2 6 3" xfId="276"/>
    <cellStyle name="Обычный 4 2 6 4" xfId="373"/>
    <cellStyle name="Обычный 4 2 6 5" xfId="473"/>
    <cellStyle name="Обычный 4 2 7" xfId="72"/>
    <cellStyle name="Обычный 4 2 7 2" xfId="180"/>
    <cellStyle name="Обычный 4 2 7 3" xfId="277"/>
    <cellStyle name="Обычный 4 2 7 4" xfId="374"/>
    <cellStyle name="Обычный 4 2 7 5" xfId="474"/>
    <cellStyle name="Обычный 4 2 8" xfId="169"/>
    <cellStyle name="Обычный 4 2 9" xfId="266"/>
    <cellStyle name="Обычный 4 3" xfId="73"/>
    <cellStyle name="Обычный 4 3 10" xfId="375"/>
    <cellStyle name="Обычный 4 3 11" xfId="475"/>
    <cellStyle name="Обычный 4 3 2" xfId="74"/>
    <cellStyle name="Обычный 4 3 2 10" xfId="476"/>
    <cellStyle name="Обычный 4 3 2 2" xfId="75"/>
    <cellStyle name="Обычный 4 3 2 2 2" xfId="183"/>
    <cellStyle name="Обычный 4 3 2 2 3" xfId="280"/>
    <cellStyle name="Обычный 4 3 2 2 4" xfId="377"/>
    <cellStyle name="Обычный 4 3 2 2 5" xfId="477"/>
    <cellStyle name="Обычный 4 3 2 3" xfId="76"/>
    <cellStyle name="Обычный 4 3 2 3 2" xfId="184"/>
    <cellStyle name="Обычный 4 3 2 3 3" xfId="281"/>
    <cellStyle name="Обычный 4 3 2 3 4" xfId="378"/>
    <cellStyle name="Обычный 4 3 2 3 5" xfId="478"/>
    <cellStyle name="Обычный 4 3 2 4" xfId="77"/>
    <cellStyle name="Обычный 4 3 2 4 2" xfId="185"/>
    <cellStyle name="Обычный 4 3 2 4 3" xfId="282"/>
    <cellStyle name="Обычный 4 3 2 4 4" xfId="379"/>
    <cellStyle name="Обычный 4 3 2 4 5" xfId="479"/>
    <cellStyle name="Обычный 4 3 2 5" xfId="78"/>
    <cellStyle name="Обычный 4 3 2 5 2" xfId="186"/>
    <cellStyle name="Обычный 4 3 2 5 3" xfId="283"/>
    <cellStyle name="Обычный 4 3 2 5 4" xfId="380"/>
    <cellStyle name="Обычный 4 3 2 5 5" xfId="480"/>
    <cellStyle name="Обычный 4 3 2 6" xfId="79"/>
    <cellStyle name="Обычный 4 3 2 6 2" xfId="187"/>
    <cellStyle name="Обычный 4 3 2 6 3" xfId="284"/>
    <cellStyle name="Обычный 4 3 2 6 4" xfId="381"/>
    <cellStyle name="Обычный 4 3 2 6 5" xfId="481"/>
    <cellStyle name="Обычный 4 3 2 7" xfId="182"/>
    <cellStyle name="Обычный 4 3 2 8" xfId="279"/>
    <cellStyle name="Обычный 4 3 2 9" xfId="376"/>
    <cellStyle name="Обычный 4 3 3" xfId="80"/>
    <cellStyle name="Обычный 4 3 3 2" xfId="188"/>
    <cellStyle name="Обычный 4 3 3 3" xfId="285"/>
    <cellStyle name="Обычный 4 3 3 4" xfId="382"/>
    <cellStyle name="Обычный 4 3 3 5" xfId="482"/>
    <cellStyle name="Обычный 4 3 4" xfId="81"/>
    <cellStyle name="Обычный 4 3 4 2" xfId="189"/>
    <cellStyle name="Обычный 4 3 4 3" xfId="286"/>
    <cellStyle name="Обычный 4 3 4 4" xfId="383"/>
    <cellStyle name="Обычный 4 3 4 5" xfId="483"/>
    <cellStyle name="Обычный 4 3 5" xfId="82"/>
    <cellStyle name="Обычный 4 3 5 2" xfId="190"/>
    <cellStyle name="Обычный 4 3 5 3" xfId="287"/>
    <cellStyle name="Обычный 4 3 5 4" xfId="384"/>
    <cellStyle name="Обычный 4 3 5 5" xfId="484"/>
    <cellStyle name="Обычный 4 3 6" xfId="83"/>
    <cellStyle name="Обычный 4 3 6 2" xfId="191"/>
    <cellStyle name="Обычный 4 3 6 3" xfId="288"/>
    <cellStyle name="Обычный 4 3 6 4" xfId="385"/>
    <cellStyle name="Обычный 4 3 6 5" xfId="485"/>
    <cellStyle name="Обычный 4 3 7" xfId="84"/>
    <cellStyle name="Обычный 4 3 7 2" xfId="192"/>
    <cellStyle name="Обычный 4 3 7 3" xfId="289"/>
    <cellStyle name="Обычный 4 3 7 4" xfId="386"/>
    <cellStyle name="Обычный 4 3 7 5" xfId="486"/>
    <cellStyle name="Обычный 4 3 8" xfId="181"/>
    <cellStyle name="Обычный 4 3 9" xfId="278"/>
    <cellStyle name="Обычный 4 4" xfId="85"/>
    <cellStyle name="Обычный 4 4 10" xfId="487"/>
    <cellStyle name="Обычный 4 4 2" xfId="86"/>
    <cellStyle name="Обычный 4 4 2 2" xfId="194"/>
    <cellStyle name="Обычный 4 4 2 3" xfId="291"/>
    <cellStyle name="Обычный 4 4 2 4" xfId="388"/>
    <cellStyle name="Обычный 4 4 2 5" xfId="488"/>
    <cellStyle name="Обычный 4 4 3" xfId="87"/>
    <cellStyle name="Обычный 4 4 3 2" xfId="195"/>
    <cellStyle name="Обычный 4 4 3 3" xfId="292"/>
    <cellStyle name="Обычный 4 4 3 4" xfId="389"/>
    <cellStyle name="Обычный 4 4 3 5" xfId="489"/>
    <cellStyle name="Обычный 4 4 4" xfId="88"/>
    <cellStyle name="Обычный 4 4 4 2" xfId="196"/>
    <cellStyle name="Обычный 4 4 4 3" xfId="293"/>
    <cellStyle name="Обычный 4 4 4 4" xfId="390"/>
    <cellStyle name="Обычный 4 4 4 5" xfId="490"/>
    <cellStyle name="Обычный 4 4 5" xfId="89"/>
    <cellStyle name="Обычный 4 4 5 2" xfId="197"/>
    <cellStyle name="Обычный 4 4 5 3" xfId="294"/>
    <cellStyle name="Обычный 4 4 5 4" xfId="391"/>
    <cellStyle name="Обычный 4 4 5 5" xfId="491"/>
    <cellStyle name="Обычный 4 4 6" xfId="90"/>
    <cellStyle name="Обычный 4 4 6 2" xfId="198"/>
    <cellStyle name="Обычный 4 4 6 3" xfId="295"/>
    <cellStyle name="Обычный 4 4 6 4" xfId="392"/>
    <cellStyle name="Обычный 4 4 6 5" xfId="492"/>
    <cellStyle name="Обычный 4 4 7" xfId="193"/>
    <cellStyle name="Обычный 4 4 8" xfId="290"/>
    <cellStyle name="Обычный 4 4 9" xfId="387"/>
    <cellStyle name="Обычный 4 5" xfId="91"/>
    <cellStyle name="Обычный 4 5 10" xfId="493"/>
    <cellStyle name="Обычный 4 5 2" xfId="92"/>
    <cellStyle name="Обычный 4 5 2 2" xfId="200"/>
    <cellStyle name="Обычный 4 5 2 3" xfId="297"/>
    <cellStyle name="Обычный 4 5 2 4" xfId="394"/>
    <cellStyle name="Обычный 4 5 2 5" xfId="494"/>
    <cellStyle name="Обычный 4 5 3" xfId="93"/>
    <cellStyle name="Обычный 4 5 3 2" xfId="201"/>
    <cellStyle name="Обычный 4 5 3 3" xfId="298"/>
    <cellStyle name="Обычный 4 5 3 4" xfId="395"/>
    <cellStyle name="Обычный 4 5 3 5" xfId="495"/>
    <cellStyle name="Обычный 4 5 4" xfId="94"/>
    <cellStyle name="Обычный 4 5 4 2" xfId="202"/>
    <cellStyle name="Обычный 4 5 4 3" xfId="299"/>
    <cellStyle name="Обычный 4 5 4 4" xfId="396"/>
    <cellStyle name="Обычный 4 5 4 5" xfId="496"/>
    <cellStyle name="Обычный 4 5 5" xfId="95"/>
    <cellStyle name="Обычный 4 5 5 2" xfId="203"/>
    <cellStyle name="Обычный 4 5 5 3" xfId="300"/>
    <cellStyle name="Обычный 4 5 5 4" xfId="397"/>
    <cellStyle name="Обычный 4 5 5 5" xfId="497"/>
    <cellStyle name="Обычный 4 5 6" xfId="96"/>
    <cellStyle name="Обычный 4 5 6 2" xfId="204"/>
    <cellStyle name="Обычный 4 5 6 3" xfId="301"/>
    <cellStyle name="Обычный 4 5 6 4" xfId="398"/>
    <cellStyle name="Обычный 4 5 6 5" xfId="498"/>
    <cellStyle name="Обычный 4 5 7" xfId="199"/>
    <cellStyle name="Обычный 4 5 8" xfId="296"/>
    <cellStyle name="Обычный 4 5 9" xfId="393"/>
    <cellStyle name="Обычный 4 6" xfId="97"/>
    <cellStyle name="Обычный 4 6 2" xfId="205"/>
    <cellStyle name="Обычный 4 6 3" xfId="302"/>
    <cellStyle name="Обычный 4 6 4" xfId="399"/>
    <cellStyle name="Обычный 4 6 5" xfId="499"/>
    <cellStyle name="Обычный 4 7" xfId="98"/>
    <cellStyle name="Обычный 4 7 2" xfId="206"/>
    <cellStyle name="Обычный 4 7 3" xfId="303"/>
    <cellStyle name="Обычный 4 7 4" xfId="400"/>
    <cellStyle name="Обычный 4 7 5" xfId="500"/>
    <cellStyle name="Обычный 4 8" xfId="99"/>
    <cellStyle name="Обычный 4 8 2" xfId="207"/>
    <cellStyle name="Обычный 4 8 3" xfId="304"/>
    <cellStyle name="Обычный 4 8 4" xfId="401"/>
    <cellStyle name="Обычный 4 8 5" xfId="501"/>
    <cellStyle name="Обычный 4 9" xfId="100"/>
    <cellStyle name="Обычный 4 9 2" xfId="208"/>
    <cellStyle name="Обычный 4 9 3" xfId="305"/>
    <cellStyle name="Обычный 4 9 4" xfId="402"/>
    <cellStyle name="Обычный 4 9 5" xfId="502"/>
    <cellStyle name="Процентный 2" xfId="101"/>
    <cellStyle name="Процентный 2 2" xfId="102"/>
    <cellStyle name="Процентный 3" xfId="103"/>
    <cellStyle name="Процентный 4" xfId="104"/>
    <cellStyle name="Финансовый 2" xfId="105"/>
    <cellStyle name="Финансовый 2 2" xfId="106"/>
    <cellStyle name="Финансовый 3" xfId="107"/>
    <cellStyle name="Финансовый 3 2" xfId="108"/>
    <cellStyle name="Финансовый 4" xfId="109"/>
    <cellStyle name="Финансовый 5" xfId="110"/>
    <cellStyle name="Финансовый 6" xfId="1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DZ460"/>
  <sheetViews>
    <sheetView tabSelected="1" view="pageBreakPreview" zoomScale="43" zoomScaleNormal="43" zoomScaleSheetLayoutView="43" workbookViewId="0">
      <selection activeCell="A2" sqref="A2:P2"/>
    </sheetView>
  </sheetViews>
  <sheetFormatPr defaultRowHeight="18.75" outlineLevelCol="1" x14ac:dyDescent="0.3"/>
  <cols>
    <col min="1" max="1" width="7.28515625" style="27" customWidth="1"/>
    <col min="2" max="2" width="37.140625" customWidth="1"/>
    <col min="3" max="3" width="22" customWidth="1"/>
    <col min="4" max="4" width="22.140625" customWidth="1"/>
    <col min="5" max="5" width="30" customWidth="1"/>
    <col min="6" max="6" width="11.85546875" customWidth="1"/>
    <col min="7" max="7" width="22.42578125" customWidth="1"/>
    <col min="8" max="8" width="21.42578125" customWidth="1"/>
    <col min="9" max="9" width="17.5703125" customWidth="1"/>
    <col min="10" max="10" width="20.42578125" customWidth="1"/>
    <col min="11" max="11" width="82.5703125" customWidth="1"/>
    <col min="12" max="12" width="32.85546875" customWidth="1"/>
    <col min="13" max="13" width="31.5703125" customWidth="1"/>
    <col min="14" max="14" width="45.140625" customWidth="1"/>
    <col min="15" max="15" width="47.28515625" customWidth="1"/>
    <col min="16" max="16" width="68.42578125" customWidth="1"/>
    <col min="17" max="17" width="16.5703125" customWidth="1"/>
    <col min="19" max="19" width="9.5703125" hidden="1" customWidth="1" outlineLevel="1"/>
    <col min="20" max="20" width="9.140625" collapsed="1"/>
  </cols>
  <sheetData>
    <row r="1" spans="1:130" ht="23.45" customHeight="1" x14ac:dyDescent="0.35">
      <c r="C1" s="28"/>
      <c r="D1" s="28"/>
      <c r="F1" s="29"/>
      <c r="M1" s="20"/>
    </row>
    <row r="2" spans="1:130" s="30" customFormat="1" ht="40.5" customHeight="1" x14ac:dyDescent="0.25">
      <c r="A2" s="473" t="s">
        <v>305</v>
      </c>
      <c r="B2" s="473"/>
      <c r="C2" s="473"/>
      <c r="D2" s="473"/>
      <c r="E2" s="473"/>
      <c r="F2" s="473"/>
      <c r="G2" s="473"/>
      <c r="H2" s="473"/>
      <c r="I2" s="473"/>
      <c r="J2" s="473"/>
      <c r="K2" s="473"/>
      <c r="L2" s="473"/>
      <c r="M2" s="473"/>
      <c r="N2" s="473"/>
      <c r="O2" s="473"/>
      <c r="P2" s="473"/>
    </row>
    <row r="3" spans="1:130" s="30" customFormat="1" ht="23.45" customHeight="1" thickBot="1" x14ac:dyDescent="0.3">
      <c r="Q3" s="31"/>
      <c r="R3" s="31"/>
    </row>
    <row r="4" spans="1:130" s="32" customFormat="1" ht="57" customHeight="1" x14ac:dyDescent="0.25">
      <c r="A4" s="483" t="s">
        <v>0</v>
      </c>
      <c r="B4" s="475" t="s">
        <v>36</v>
      </c>
      <c r="C4" s="479" t="s">
        <v>283</v>
      </c>
      <c r="D4" s="480"/>
      <c r="E4" s="481"/>
      <c r="F4" s="485" t="s">
        <v>40</v>
      </c>
      <c r="G4" s="486"/>
      <c r="H4" s="486"/>
      <c r="I4" s="486"/>
      <c r="J4" s="487"/>
      <c r="K4" s="488" t="s">
        <v>45</v>
      </c>
      <c r="L4" s="489"/>
      <c r="M4" s="489"/>
      <c r="N4" s="490"/>
      <c r="O4" s="475" t="s">
        <v>48</v>
      </c>
      <c r="P4" s="477" t="s">
        <v>50</v>
      </c>
      <c r="Q4" s="33"/>
      <c r="R4" s="33"/>
    </row>
    <row r="5" spans="1:130" s="32" customFormat="1" ht="241.5" customHeight="1" x14ac:dyDescent="0.25">
      <c r="A5" s="484"/>
      <c r="B5" s="476"/>
      <c r="C5" s="46" t="s">
        <v>281</v>
      </c>
      <c r="D5" s="46" t="s">
        <v>37</v>
      </c>
      <c r="E5" s="47" t="s">
        <v>38</v>
      </c>
      <c r="F5" s="47" t="s">
        <v>3</v>
      </c>
      <c r="G5" s="46" t="s">
        <v>282</v>
      </c>
      <c r="H5" s="46" t="s">
        <v>284</v>
      </c>
      <c r="I5" s="46" t="s">
        <v>42</v>
      </c>
      <c r="J5" s="46" t="s">
        <v>43</v>
      </c>
      <c r="K5" s="46" t="s">
        <v>289</v>
      </c>
      <c r="L5" s="48" t="s">
        <v>285</v>
      </c>
      <c r="M5" s="45" t="s">
        <v>286</v>
      </c>
      <c r="N5" s="48" t="s">
        <v>46</v>
      </c>
      <c r="O5" s="476"/>
      <c r="P5" s="478"/>
      <c r="Q5" s="33"/>
      <c r="R5" s="33"/>
    </row>
    <row r="6" spans="1:130" s="26" customFormat="1" ht="88.5" customHeight="1" x14ac:dyDescent="0.25">
      <c r="A6" s="79"/>
      <c r="B6" s="80">
        <v>1</v>
      </c>
      <c r="C6" s="80">
        <v>2</v>
      </c>
      <c r="D6" s="80">
        <v>3</v>
      </c>
      <c r="E6" s="80" t="s">
        <v>39</v>
      </c>
      <c r="F6" s="80">
        <v>5</v>
      </c>
      <c r="G6" s="80">
        <v>6</v>
      </c>
      <c r="H6" s="80">
        <v>7</v>
      </c>
      <c r="I6" s="80" t="s">
        <v>41</v>
      </c>
      <c r="J6" s="80" t="s">
        <v>44</v>
      </c>
      <c r="K6" s="80">
        <v>10</v>
      </c>
      <c r="L6" s="80">
        <v>11</v>
      </c>
      <c r="M6" s="80">
        <v>12</v>
      </c>
      <c r="N6" s="80" t="s">
        <v>47</v>
      </c>
      <c r="O6" s="81" t="s">
        <v>68</v>
      </c>
      <c r="P6" s="82">
        <v>15</v>
      </c>
      <c r="Q6" s="39"/>
      <c r="R6" s="39"/>
      <c r="S6" s="39"/>
      <c r="T6" s="39"/>
      <c r="U6" s="39"/>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5"/>
    </row>
    <row r="7" spans="1:130" s="32" customFormat="1" ht="150" customHeight="1" x14ac:dyDescent="0.25">
      <c r="A7" s="320">
        <v>1</v>
      </c>
      <c r="B7" s="491" t="s">
        <v>180</v>
      </c>
      <c r="C7" s="120">
        <v>17</v>
      </c>
      <c r="D7" s="120">
        <v>17</v>
      </c>
      <c r="E7" s="121">
        <f>D7/C7*100</f>
        <v>100</v>
      </c>
      <c r="F7" s="54" t="s">
        <v>6</v>
      </c>
      <c r="G7" s="122">
        <f>G8+G9+G10+G11</f>
        <v>25000</v>
      </c>
      <c r="H7" s="122">
        <f>H8+H9+H10+H11</f>
        <v>5737</v>
      </c>
      <c r="I7" s="122">
        <f>H7/G7*100</f>
        <v>22.948</v>
      </c>
      <c r="J7" s="123">
        <f>E7/I7*100</f>
        <v>435.76782290395676</v>
      </c>
      <c r="K7" s="124" t="s">
        <v>170</v>
      </c>
      <c r="L7" s="125">
        <v>2208559</v>
      </c>
      <c r="M7" s="126">
        <v>1129197.2</v>
      </c>
      <c r="N7" s="149">
        <f>M7/L7*100</f>
        <v>51.128233386565626</v>
      </c>
      <c r="O7" s="482">
        <f>N23*J7/100</f>
        <v>319.82706355924944</v>
      </c>
      <c r="P7" s="304" t="s">
        <v>56</v>
      </c>
      <c r="Q7" s="37"/>
      <c r="R7" s="37"/>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row>
    <row r="8" spans="1:130" s="32" customFormat="1" ht="168" customHeight="1" x14ac:dyDescent="0.25">
      <c r="A8" s="321"/>
      <c r="B8" s="492"/>
      <c r="C8" s="335" t="s">
        <v>206</v>
      </c>
      <c r="D8" s="336"/>
      <c r="E8" s="337"/>
      <c r="F8" s="53" t="s">
        <v>52</v>
      </c>
      <c r="G8" s="127"/>
      <c r="H8" s="127"/>
      <c r="I8" s="122" t="e">
        <f>H8/G8*100</f>
        <v>#DIV/0!</v>
      </c>
      <c r="J8" s="128" t="e">
        <f>E8/I8*100</f>
        <v>#DIV/0!</v>
      </c>
      <c r="K8" s="124" t="s">
        <v>171</v>
      </c>
      <c r="L8" s="129">
        <v>107.05</v>
      </c>
      <c r="M8" s="126">
        <v>88.6</v>
      </c>
      <c r="N8" s="149">
        <f t="shared" ref="N8:N11" si="0">M8/L8*100</f>
        <v>82.765063054647356</v>
      </c>
      <c r="O8" s="482"/>
      <c r="P8" s="463"/>
      <c r="Q8" s="33"/>
      <c r="R8" s="33"/>
    </row>
    <row r="9" spans="1:130" s="32" customFormat="1" ht="70.5" customHeight="1" x14ac:dyDescent="0.25">
      <c r="A9" s="321"/>
      <c r="B9" s="492"/>
      <c r="C9" s="338"/>
      <c r="D9" s="339"/>
      <c r="E9" s="340"/>
      <c r="F9" s="53" t="s">
        <v>51</v>
      </c>
      <c r="G9" s="127"/>
      <c r="H9" s="127">
        <v>0</v>
      </c>
      <c r="I9" s="122" t="e">
        <f>H9/G9*100</f>
        <v>#DIV/0!</v>
      </c>
      <c r="J9" s="130" t="e">
        <f>E9/I9*100</f>
        <v>#DIV/0!</v>
      </c>
      <c r="K9" s="131" t="s">
        <v>172</v>
      </c>
      <c r="L9" s="129">
        <v>3556.5</v>
      </c>
      <c r="M9" s="126">
        <v>3156</v>
      </c>
      <c r="N9" s="149">
        <f t="shared" si="0"/>
        <v>88.738928722058205</v>
      </c>
      <c r="O9" s="482"/>
      <c r="P9" s="463"/>
      <c r="Q9" s="33"/>
      <c r="R9" s="33"/>
    </row>
    <row r="10" spans="1:130" s="32" customFormat="1" ht="74.25" customHeight="1" x14ac:dyDescent="0.25">
      <c r="A10" s="321"/>
      <c r="B10" s="492"/>
      <c r="C10" s="338"/>
      <c r="D10" s="339"/>
      <c r="E10" s="340"/>
      <c r="F10" s="53" t="s">
        <v>53</v>
      </c>
      <c r="G10" s="127"/>
      <c r="H10" s="127"/>
      <c r="I10" s="122" t="e">
        <f>H10/G10*100</f>
        <v>#DIV/0!</v>
      </c>
      <c r="J10" s="128" t="e">
        <f>E10/I10*100</f>
        <v>#DIV/0!</v>
      </c>
      <c r="K10" s="124" t="s">
        <v>173</v>
      </c>
      <c r="L10" s="132">
        <v>33000</v>
      </c>
      <c r="M10" s="126">
        <v>12166</v>
      </c>
      <c r="N10" s="149">
        <f t="shared" si="0"/>
        <v>36.866666666666667</v>
      </c>
      <c r="O10" s="482"/>
      <c r="P10" s="463"/>
      <c r="Q10" s="33"/>
      <c r="R10" s="33"/>
    </row>
    <row r="11" spans="1:130" s="32" customFormat="1" ht="88.5" customHeight="1" x14ac:dyDescent="0.35">
      <c r="A11" s="321"/>
      <c r="B11" s="492"/>
      <c r="C11" s="338"/>
      <c r="D11" s="339"/>
      <c r="E11" s="340"/>
      <c r="F11" s="54" t="s">
        <v>54</v>
      </c>
      <c r="G11" s="127">
        <v>25000</v>
      </c>
      <c r="H11" s="127">
        <v>5737</v>
      </c>
      <c r="I11" s="122">
        <f>H11/G11*100</f>
        <v>22.948</v>
      </c>
      <c r="J11" s="130">
        <f>E11/I11*100</f>
        <v>0</v>
      </c>
      <c r="K11" s="133" t="s">
        <v>174</v>
      </c>
      <c r="L11" s="132">
        <v>33000</v>
      </c>
      <c r="M11" s="126">
        <v>5737</v>
      </c>
      <c r="N11" s="149">
        <f t="shared" si="0"/>
        <v>17.384848484848483</v>
      </c>
      <c r="O11" s="482"/>
      <c r="P11" s="463"/>
      <c r="Q11" s="34"/>
      <c r="R11" s="33"/>
    </row>
    <row r="12" spans="1:130" ht="101.25" customHeight="1" x14ac:dyDescent="0.35">
      <c r="A12" s="321"/>
      <c r="B12" s="492"/>
      <c r="C12" s="338"/>
      <c r="D12" s="339"/>
      <c r="E12" s="340"/>
      <c r="F12" s="59"/>
      <c r="G12" s="60"/>
      <c r="H12" s="60"/>
      <c r="I12" s="60"/>
      <c r="J12" s="134"/>
      <c r="K12" s="135" t="s">
        <v>175</v>
      </c>
      <c r="L12" s="136">
        <v>175</v>
      </c>
      <c r="M12" s="136">
        <v>221</v>
      </c>
      <c r="N12" s="149">
        <f t="shared" ref="N12:N16" si="1">M12/L12*100</f>
        <v>126.28571428571429</v>
      </c>
      <c r="O12" s="482"/>
      <c r="P12" s="463"/>
    </row>
    <row r="13" spans="1:130" ht="104.25" customHeight="1" x14ac:dyDescent="0.35">
      <c r="A13" s="321"/>
      <c r="B13" s="492"/>
      <c r="C13" s="338"/>
      <c r="D13" s="339"/>
      <c r="E13" s="340"/>
      <c r="F13" s="61"/>
      <c r="G13" s="62"/>
      <c r="H13" s="62"/>
      <c r="I13" s="62"/>
      <c r="J13" s="137"/>
      <c r="K13" s="138" t="s">
        <v>176</v>
      </c>
      <c r="L13" s="136">
        <v>292</v>
      </c>
      <c r="M13" s="136">
        <v>333</v>
      </c>
      <c r="N13" s="149">
        <f t="shared" si="1"/>
        <v>114.04109589041096</v>
      </c>
      <c r="O13" s="482"/>
      <c r="P13" s="463"/>
    </row>
    <row r="14" spans="1:130" ht="102" customHeight="1" x14ac:dyDescent="0.35">
      <c r="A14" s="321"/>
      <c r="B14" s="492"/>
      <c r="C14" s="338"/>
      <c r="D14" s="339"/>
      <c r="E14" s="340"/>
      <c r="F14" s="61"/>
      <c r="G14" s="62"/>
      <c r="H14" s="62"/>
      <c r="I14" s="62"/>
      <c r="J14" s="137"/>
      <c r="K14" s="139" t="s">
        <v>177</v>
      </c>
      <c r="L14" s="136">
        <v>847324</v>
      </c>
      <c r="M14" s="136">
        <v>417125.7</v>
      </c>
      <c r="N14" s="149">
        <f t="shared" si="1"/>
        <v>49.228594964854061</v>
      </c>
      <c r="O14" s="482"/>
      <c r="P14" s="463"/>
    </row>
    <row r="15" spans="1:130" ht="219" customHeight="1" x14ac:dyDescent="0.35">
      <c r="A15" s="321"/>
      <c r="B15" s="492"/>
      <c r="C15" s="338"/>
      <c r="D15" s="339"/>
      <c r="E15" s="340"/>
      <c r="F15" s="61"/>
      <c r="G15" s="62"/>
      <c r="H15" s="62"/>
      <c r="I15" s="62"/>
      <c r="J15" s="137"/>
      <c r="K15" s="131" t="s">
        <v>178</v>
      </c>
      <c r="L15" s="136">
        <v>32</v>
      </c>
      <c r="M15" s="136">
        <v>21.6</v>
      </c>
      <c r="N15" s="149">
        <f t="shared" si="1"/>
        <v>67.5</v>
      </c>
      <c r="O15" s="482"/>
      <c r="P15" s="463"/>
    </row>
    <row r="16" spans="1:130" ht="215.25" customHeight="1" x14ac:dyDescent="0.35">
      <c r="A16" s="321"/>
      <c r="B16" s="492"/>
      <c r="C16" s="338"/>
      <c r="D16" s="339"/>
      <c r="E16" s="340"/>
      <c r="F16" s="61"/>
      <c r="G16" s="62"/>
      <c r="H16" s="62"/>
      <c r="I16" s="62"/>
      <c r="J16" s="137"/>
      <c r="K16" s="140" t="s">
        <v>179</v>
      </c>
      <c r="L16" s="136">
        <v>90</v>
      </c>
      <c r="M16" s="136">
        <v>90</v>
      </c>
      <c r="N16" s="149">
        <f t="shared" si="1"/>
        <v>100</v>
      </c>
      <c r="O16" s="482"/>
      <c r="P16" s="463"/>
    </row>
    <row r="17" spans="1:18" ht="106.5" customHeight="1" x14ac:dyDescent="0.35">
      <c r="A17" s="321"/>
      <c r="B17" s="492"/>
      <c r="C17" s="338"/>
      <c r="D17" s="339"/>
      <c r="E17" s="340"/>
      <c r="F17" s="61"/>
      <c r="G17" s="62"/>
      <c r="H17" s="62"/>
      <c r="I17" s="62"/>
      <c r="J17" s="137"/>
      <c r="K17" s="141"/>
      <c r="L17" s="142"/>
      <c r="M17" s="136"/>
      <c r="N17" s="149"/>
      <c r="O17" s="482"/>
      <c r="P17" s="463"/>
    </row>
    <row r="18" spans="1:18" ht="70.5" customHeight="1" x14ac:dyDescent="0.35">
      <c r="A18" s="321"/>
      <c r="B18" s="492"/>
      <c r="C18" s="338"/>
      <c r="D18" s="339"/>
      <c r="E18" s="340"/>
      <c r="F18" s="61"/>
      <c r="G18" s="62"/>
      <c r="H18" s="62"/>
      <c r="I18" s="62"/>
      <c r="J18" s="137"/>
      <c r="K18" s="143"/>
      <c r="L18" s="142"/>
      <c r="M18" s="136"/>
      <c r="N18" s="149"/>
      <c r="O18" s="482"/>
      <c r="P18" s="463"/>
    </row>
    <row r="19" spans="1:18" ht="70.5" customHeight="1" x14ac:dyDescent="0.35">
      <c r="A19" s="321"/>
      <c r="B19" s="492"/>
      <c r="C19" s="338"/>
      <c r="D19" s="339"/>
      <c r="E19" s="340"/>
      <c r="F19" s="61"/>
      <c r="G19" s="62"/>
      <c r="H19" s="62"/>
      <c r="I19" s="62"/>
      <c r="J19" s="137"/>
      <c r="K19" s="144"/>
      <c r="L19" s="142"/>
      <c r="M19" s="136"/>
      <c r="N19" s="149"/>
      <c r="O19" s="482"/>
      <c r="P19" s="463"/>
    </row>
    <row r="20" spans="1:18" ht="70.5" customHeight="1" x14ac:dyDescent="0.35">
      <c r="A20" s="321"/>
      <c r="B20" s="492"/>
      <c r="C20" s="338"/>
      <c r="D20" s="339"/>
      <c r="E20" s="340"/>
      <c r="F20" s="61"/>
      <c r="G20" s="62"/>
      <c r="H20" s="62"/>
      <c r="I20" s="62"/>
      <c r="J20" s="137"/>
      <c r="K20" s="143"/>
      <c r="L20" s="142"/>
      <c r="M20" s="136"/>
      <c r="N20" s="150"/>
      <c r="O20" s="482"/>
      <c r="P20" s="463"/>
    </row>
    <row r="21" spans="1:18" ht="99" customHeight="1" x14ac:dyDescent="0.35">
      <c r="A21" s="321"/>
      <c r="B21" s="492"/>
      <c r="C21" s="338"/>
      <c r="D21" s="339"/>
      <c r="E21" s="340"/>
      <c r="F21" s="61"/>
      <c r="G21" s="62"/>
      <c r="H21" s="62"/>
      <c r="I21" s="62"/>
      <c r="J21" s="137"/>
      <c r="K21" s="143"/>
      <c r="L21" s="142"/>
      <c r="M21" s="136"/>
      <c r="N21" s="150"/>
      <c r="O21" s="482"/>
      <c r="P21" s="463"/>
    </row>
    <row r="22" spans="1:18" ht="70.5" customHeight="1" x14ac:dyDescent="0.35">
      <c r="A22" s="321"/>
      <c r="B22" s="492"/>
      <c r="C22" s="338"/>
      <c r="D22" s="339"/>
      <c r="E22" s="340"/>
      <c r="F22" s="61"/>
      <c r="G22" s="62"/>
      <c r="H22" s="62"/>
      <c r="I22" s="62"/>
      <c r="J22" s="137"/>
      <c r="K22" s="143"/>
      <c r="L22" s="142"/>
      <c r="M22" s="136"/>
      <c r="N22" s="150"/>
      <c r="O22" s="482"/>
      <c r="P22" s="463"/>
    </row>
    <row r="23" spans="1:18" ht="60" customHeight="1" thickBot="1" x14ac:dyDescent="0.4">
      <c r="A23" s="322"/>
      <c r="B23" s="493"/>
      <c r="C23" s="341"/>
      <c r="D23" s="342"/>
      <c r="E23" s="343"/>
      <c r="F23" s="69"/>
      <c r="G23" s="70"/>
      <c r="H23" s="70"/>
      <c r="I23" s="70"/>
      <c r="J23" s="71"/>
      <c r="K23" s="474" t="s">
        <v>49</v>
      </c>
      <c r="L23" s="474"/>
      <c r="M23" s="474"/>
      <c r="N23" s="151">
        <f>(N7+N8+N9+N10+N11+N12+N13+N14+N15+N16)/10</f>
        <v>73.393914545576564</v>
      </c>
      <c r="O23" s="482"/>
      <c r="P23" s="464"/>
    </row>
    <row r="24" spans="1:18" s="32" customFormat="1" ht="65.25" customHeight="1" x14ac:dyDescent="0.35">
      <c r="A24" s="320">
        <v>2</v>
      </c>
      <c r="B24" s="456" t="s">
        <v>252</v>
      </c>
      <c r="C24" s="87">
        <v>26</v>
      </c>
      <c r="D24" s="87">
        <v>23</v>
      </c>
      <c r="E24" s="88">
        <f>D24/C24*100</f>
        <v>88.461538461538453</v>
      </c>
      <c r="F24" s="89" t="s">
        <v>6</v>
      </c>
      <c r="G24" s="90">
        <v>5</v>
      </c>
      <c r="H24" s="119">
        <v>5</v>
      </c>
      <c r="I24" s="91">
        <f>H24/G24*100</f>
        <v>100</v>
      </c>
      <c r="J24" s="92">
        <f>E24/I24*100</f>
        <v>88.461538461538453</v>
      </c>
      <c r="K24" s="118" t="s">
        <v>250</v>
      </c>
      <c r="L24" s="94">
        <v>225</v>
      </c>
      <c r="M24" s="95">
        <v>333</v>
      </c>
      <c r="N24" s="96">
        <f>M24/L24*100</f>
        <v>148</v>
      </c>
      <c r="O24" s="459">
        <f>N35*J24/100</f>
        <v>93.625411366931161</v>
      </c>
      <c r="P24" s="462" t="s">
        <v>56</v>
      </c>
      <c r="Q24" s="33"/>
      <c r="R24" s="33"/>
    </row>
    <row r="25" spans="1:18" s="32" customFormat="1" ht="86.25" customHeight="1" x14ac:dyDescent="0.35">
      <c r="A25" s="321"/>
      <c r="B25" s="457"/>
      <c r="C25" s="335" t="s">
        <v>232</v>
      </c>
      <c r="D25" s="465"/>
      <c r="E25" s="466"/>
      <c r="F25" s="97" t="s">
        <v>52</v>
      </c>
      <c r="G25" s="98" t="s">
        <v>55</v>
      </c>
      <c r="H25" s="98"/>
      <c r="I25" s="90" t="e">
        <f>H25/G25*100</f>
        <v>#VALUE!</v>
      </c>
      <c r="J25" s="99" t="e">
        <f>E25/I25*100</f>
        <v>#VALUE!</v>
      </c>
      <c r="K25" s="118" t="s">
        <v>67</v>
      </c>
      <c r="L25" s="94">
        <v>1569.7</v>
      </c>
      <c r="M25" s="95">
        <v>2160</v>
      </c>
      <c r="N25" s="96">
        <f t="shared" ref="N25:N29" si="2">M25/L25*100</f>
        <v>137.60591195769891</v>
      </c>
      <c r="O25" s="460"/>
      <c r="P25" s="463"/>
      <c r="Q25" s="34"/>
      <c r="R25" s="33"/>
    </row>
    <row r="26" spans="1:18" ht="71.25" customHeight="1" x14ac:dyDescent="0.35">
      <c r="A26" s="321"/>
      <c r="B26" s="457"/>
      <c r="C26" s="467"/>
      <c r="D26" s="468"/>
      <c r="E26" s="469"/>
      <c r="F26" s="97" t="s">
        <v>51</v>
      </c>
      <c r="G26" s="98"/>
      <c r="H26" s="98"/>
      <c r="I26" s="90" t="e">
        <f>H26/G26*100</f>
        <v>#DIV/0!</v>
      </c>
      <c r="J26" s="99" t="e">
        <f>E26/I26*100</f>
        <v>#DIV/0!</v>
      </c>
      <c r="K26" s="118" t="s">
        <v>218</v>
      </c>
      <c r="L26" s="94">
        <v>52</v>
      </c>
      <c r="M26" s="95">
        <v>52</v>
      </c>
      <c r="N26" s="96">
        <f t="shared" si="2"/>
        <v>100</v>
      </c>
      <c r="O26" s="460"/>
      <c r="P26" s="463"/>
    </row>
    <row r="27" spans="1:18" ht="90.75" customHeight="1" x14ac:dyDescent="0.35">
      <c r="A27" s="321"/>
      <c r="B27" s="457"/>
      <c r="C27" s="467"/>
      <c r="D27" s="468"/>
      <c r="E27" s="469"/>
      <c r="F27" s="97" t="s">
        <v>53</v>
      </c>
      <c r="G27" s="98">
        <v>5</v>
      </c>
      <c r="H27" s="98">
        <v>5</v>
      </c>
      <c r="I27" s="91">
        <f>H27/G27*100</f>
        <v>100</v>
      </c>
      <c r="J27" s="99">
        <f>E27/I27*100</f>
        <v>0</v>
      </c>
      <c r="K27" s="118" t="s">
        <v>219</v>
      </c>
      <c r="L27" s="100">
        <v>583.22</v>
      </c>
      <c r="M27" s="101">
        <v>519.6</v>
      </c>
      <c r="N27" s="96">
        <f t="shared" si="2"/>
        <v>89.091594938445184</v>
      </c>
      <c r="O27" s="460"/>
      <c r="P27" s="463"/>
    </row>
    <row r="28" spans="1:18" ht="90.75" customHeight="1" x14ac:dyDescent="0.35">
      <c r="A28" s="321"/>
      <c r="B28" s="457"/>
      <c r="C28" s="467"/>
      <c r="D28" s="468"/>
      <c r="E28" s="469"/>
      <c r="F28" s="89" t="s">
        <v>54</v>
      </c>
      <c r="G28" s="103">
        <v>0</v>
      </c>
      <c r="H28" s="103">
        <v>0</v>
      </c>
      <c r="I28" s="90" t="e">
        <f>H28/G28*100</f>
        <v>#DIV/0!</v>
      </c>
      <c r="J28" s="99" t="e">
        <f>E28/I28*100</f>
        <v>#DIV/0!</v>
      </c>
      <c r="K28" s="118" t="s">
        <v>220</v>
      </c>
      <c r="L28" s="94">
        <v>3.5</v>
      </c>
      <c r="M28" s="95">
        <v>1.5</v>
      </c>
      <c r="N28" s="96">
        <f t="shared" si="2"/>
        <v>42.857142857142854</v>
      </c>
      <c r="O28" s="460"/>
      <c r="P28" s="463"/>
    </row>
    <row r="29" spans="1:18" ht="57.75" customHeight="1" x14ac:dyDescent="0.35">
      <c r="A29" s="321"/>
      <c r="B29" s="457"/>
      <c r="C29" s="467"/>
      <c r="D29" s="468"/>
      <c r="E29" s="469"/>
      <c r="F29" s="104"/>
      <c r="G29" s="105"/>
      <c r="H29" s="105"/>
      <c r="I29" s="105"/>
      <c r="J29" s="106"/>
      <c r="K29" s="107" t="s">
        <v>251</v>
      </c>
      <c r="L29" s="108">
        <v>166</v>
      </c>
      <c r="M29" s="108">
        <v>195</v>
      </c>
      <c r="N29" s="96">
        <f t="shared" si="2"/>
        <v>117.46987951807229</v>
      </c>
      <c r="O29" s="460"/>
      <c r="P29" s="463"/>
    </row>
    <row r="30" spans="1:18" ht="66.75" customHeight="1" x14ac:dyDescent="0.35">
      <c r="A30" s="321"/>
      <c r="B30" s="457"/>
      <c r="C30" s="467"/>
      <c r="D30" s="468"/>
      <c r="E30" s="469"/>
      <c r="F30" s="109"/>
      <c r="G30" s="110"/>
      <c r="H30" s="110"/>
      <c r="I30" s="110"/>
      <c r="J30" s="111"/>
      <c r="K30" s="93"/>
      <c r="L30" s="108"/>
      <c r="M30" s="108"/>
      <c r="N30" s="102"/>
      <c r="O30" s="460"/>
      <c r="P30" s="463"/>
    </row>
    <row r="31" spans="1:18" ht="60" customHeight="1" x14ac:dyDescent="0.35">
      <c r="A31" s="321"/>
      <c r="B31" s="457"/>
      <c r="C31" s="467"/>
      <c r="D31" s="468"/>
      <c r="E31" s="469"/>
      <c r="F31" s="109"/>
      <c r="G31" s="110"/>
      <c r="H31" s="110"/>
      <c r="I31" s="110"/>
      <c r="J31" s="111"/>
      <c r="K31" s="107"/>
      <c r="L31" s="108"/>
      <c r="M31" s="108"/>
      <c r="N31" s="102"/>
      <c r="O31" s="460"/>
      <c r="P31" s="463"/>
    </row>
    <row r="32" spans="1:18" ht="60" customHeight="1" x14ac:dyDescent="0.35">
      <c r="A32" s="321"/>
      <c r="B32" s="457"/>
      <c r="C32" s="467"/>
      <c r="D32" s="468"/>
      <c r="E32" s="469"/>
      <c r="F32" s="109"/>
      <c r="G32" s="110"/>
      <c r="H32" s="110"/>
      <c r="I32" s="110"/>
      <c r="J32" s="111"/>
      <c r="K32" s="112"/>
      <c r="L32" s="108"/>
      <c r="M32" s="108"/>
      <c r="N32" s="102"/>
      <c r="O32" s="460"/>
      <c r="P32" s="463"/>
    </row>
    <row r="33" spans="1:16" ht="23.25" x14ac:dyDescent="0.35">
      <c r="A33" s="321"/>
      <c r="B33" s="457"/>
      <c r="C33" s="467"/>
      <c r="D33" s="468"/>
      <c r="E33" s="469"/>
      <c r="F33" s="109"/>
      <c r="G33" s="110"/>
      <c r="H33" s="110"/>
      <c r="I33" s="110"/>
      <c r="J33" s="111"/>
      <c r="K33" s="112"/>
      <c r="L33" s="108"/>
      <c r="M33" s="108"/>
      <c r="N33" s="102"/>
      <c r="O33" s="460"/>
      <c r="P33" s="463"/>
    </row>
    <row r="34" spans="1:16" ht="23.25" x14ac:dyDescent="0.35">
      <c r="A34" s="321"/>
      <c r="B34" s="457"/>
      <c r="C34" s="467"/>
      <c r="D34" s="468"/>
      <c r="E34" s="469"/>
      <c r="F34" s="109"/>
      <c r="G34" s="110"/>
      <c r="H34" s="110"/>
      <c r="I34" s="110"/>
      <c r="J34" s="111"/>
      <c r="K34" s="113"/>
      <c r="L34" s="108"/>
      <c r="M34" s="108"/>
      <c r="N34" s="102"/>
      <c r="O34" s="460"/>
      <c r="P34" s="463"/>
    </row>
    <row r="35" spans="1:16" ht="409.5" customHeight="1" thickBot="1" x14ac:dyDescent="0.4">
      <c r="A35" s="322"/>
      <c r="B35" s="458"/>
      <c r="C35" s="470"/>
      <c r="D35" s="471"/>
      <c r="E35" s="472"/>
      <c r="F35" s="114"/>
      <c r="G35" s="115"/>
      <c r="H35" s="115"/>
      <c r="I35" s="115"/>
      <c r="J35" s="116"/>
      <c r="K35" s="382" t="s">
        <v>49</v>
      </c>
      <c r="L35" s="383"/>
      <c r="M35" s="384"/>
      <c r="N35" s="117">
        <f>(N24+N25+N26+N27+N28+N29)/6</f>
        <v>105.83742154522655</v>
      </c>
      <c r="O35" s="461"/>
      <c r="P35" s="464"/>
    </row>
    <row r="36" spans="1:16" ht="69.75" x14ac:dyDescent="0.25">
      <c r="A36" s="49"/>
      <c r="B36" s="83">
        <v>1</v>
      </c>
      <c r="C36" s="83">
        <v>2</v>
      </c>
      <c r="D36" s="83">
        <v>3</v>
      </c>
      <c r="E36" s="83" t="s">
        <v>39</v>
      </c>
      <c r="F36" s="83">
        <v>5</v>
      </c>
      <c r="G36" s="83">
        <v>6</v>
      </c>
      <c r="H36" s="83">
        <v>7</v>
      </c>
      <c r="I36" s="83" t="s">
        <v>41</v>
      </c>
      <c r="J36" s="83" t="s">
        <v>44</v>
      </c>
      <c r="K36" s="152">
        <v>10</v>
      </c>
      <c r="L36" s="152">
        <v>11</v>
      </c>
      <c r="M36" s="152">
        <v>12</v>
      </c>
      <c r="N36" s="152" t="s">
        <v>47</v>
      </c>
      <c r="O36" s="153" t="s">
        <v>68</v>
      </c>
      <c r="P36" s="154">
        <v>15</v>
      </c>
    </row>
    <row r="37" spans="1:16" ht="116.25" x14ac:dyDescent="0.35">
      <c r="A37" s="320">
        <v>3</v>
      </c>
      <c r="B37" s="323" t="s">
        <v>253</v>
      </c>
      <c r="C37" s="87">
        <v>11</v>
      </c>
      <c r="D37" s="87">
        <v>11</v>
      </c>
      <c r="E37" s="88">
        <f>D37/C37*100</f>
        <v>100</v>
      </c>
      <c r="F37" s="89" t="s">
        <v>6</v>
      </c>
      <c r="G37" s="155">
        <f>G38+G39+G40+G41</f>
        <v>107219.3</v>
      </c>
      <c r="H37" s="155">
        <f>H38+H39+H40+H41</f>
        <v>105165.40000000001</v>
      </c>
      <c r="I37" s="90">
        <f>H37/G37*100</f>
        <v>98.084393388130692</v>
      </c>
      <c r="J37" s="92">
        <f>E37/I37*100</f>
        <v>101.95301876853031</v>
      </c>
      <c r="K37" s="156" t="s">
        <v>77</v>
      </c>
      <c r="L37" s="157">
        <v>100</v>
      </c>
      <c r="M37" s="158">
        <v>100</v>
      </c>
      <c r="N37" s="159">
        <f>M37/L37*100</f>
        <v>100</v>
      </c>
      <c r="O37" s="326">
        <f>(N63*J37)/100</f>
        <v>112.45386347978236</v>
      </c>
      <c r="P37" s="304" t="s">
        <v>57</v>
      </c>
    </row>
    <row r="38" spans="1:16" ht="44.25" customHeight="1" x14ac:dyDescent="0.35">
      <c r="A38" s="321"/>
      <c r="B38" s="324"/>
      <c r="C38" s="335" t="s">
        <v>270</v>
      </c>
      <c r="D38" s="336"/>
      <c r="E38" s="337"/>
      <c r="F38" s="53" t="s">
        <v>52</v>
      </c>
      <c r="G38" s="127">
        <v>5439.4</v>
      </c>
      <c r="H38" s="127">
        <v>5439.4</v>
      </c>
      <c r="I38" s="90">
        <f>H38/G38*100</f>
        <v>100</v>
      </c>
      <c r="J38" s="99">
        <f>E38/I38*100</f>
        <v>0</v>
      </c>
      <c r="K38" s="156" t="s">
        <v>78</v>
      </c>
      <c r="L38" s="157">
        <v>95</v>
      </c>
      <c r="M38" s="158">
        <v>95</v>
      </c>
      <c r="N38" s="159">
        <f t="shared" ref="N38:N60" si="3">M38/L38*100</f>
        <v>100</v>
      </c>
      <c r="O38" s="327"/>
      <c r="P38" s="305"/>
    </row>
    <row r="39" spans="1:16" ht="96" x14ac:dyDescent="0.35">
      <c r="A39" s="321"/>
      <c r="B39" s="324"/>
      <c r="C39" s="338"/>
      <c r="D39" s="339"/>
      <c r="E39" s="340"/>
      <c r="F39" s="53" t="s">
        <v>51</v>
      </c>
      <c r="G39" s="127">
        <v>60048.3</v>
      </c>
      <c r="H39" s="127">
        <v>60048.3</v>
      </c>
      <c r="I39" s="90">
        <f>H39/G39*100</f>
        <v>100</v>
      </c>
      <c r="J39" s="99">
        <f>E39/I39*100</f>
        <v>0</v>
      </c>
      <c r="K39" s="156" t="s">
        <v>79</v>
      </c>
      <c r="L39" s="157">
        <v>45</v>
      </c>
      <c r="M39" s="158">
        <v>69</v>
      </c>
      <c r="N39" s="160">
        <f t="shared" si="3"/>
        <v>153.33333333333334</v>
      </c>
      <c r="O39" s="327"/>
      <c r="P39" s="305"/>
    </row>
    <row r="40" spans="1:16" ht="116.25" x14ac:dyDescent="0.35">
      <c r="A40" s="321"/>
      <c r="B40" s="324"/>
      <c r="C40" s="338"/>
      <c r="D40" s="339"/>
      <c r="E40" s="340"/>
      <c r="F40" s="53" t="s">
        <v>53</v>
      </c>
      <c r="G40" s="161">
        <v>38322.400000000001</v>
      </c>
      <c r="H40" s="127">
        <v>36968</v>
      </c>
      <c r="I40" s="90">
        <f>H40/G40*100</f>
        <v>96.465774586142828</v>
      </c>
      <c r="J40" s="99">
        <f>E40/I40*100</f>
        <v>0</v>
      </c>
      <c r="K40" s="156" t="s">
        <v>80</v>
      </c>
      <c r="L40" s="157">
        <v>100</v>
      </c>
      <c r="M40" s="158">
        <v>100</v>
      </c>
      <c r="N40" s="159">
        <f t="shared" si="3"/>
        <v>100</v>
      </c>
      <c r="O40" s="327"/>
      <c r="P40" s="305"/>
    </row>
    <row r="41" spans="1:16" ht="104.25" x14ac:dyDescent="0.35">
      <c r="A41" s="321"/>
      <c r="B41" s="324"/>
      <c r="C41" s="338"/>
      <c r="D41" s="339"/>
      <c r="E41" s="340"/>
      <c r="F41" s="54" t="s">
        <v>54</v>
      </c>
      <c r="G41" s="136">
        <v>3409.2</v>
      </c>
      <c r="H41" s="127">
        <v>2709.7</v>
      </c>
      <c r="I41" s="90">
        <f>H41/G41*100</f>
        <v>79.481989909656221</v>
      </c>
      <c r="J41" s="99">
        <f>E41/I41*100</f>
        <v>0</v>
      </c>
      <c r="K41" s="156" t="s">
        <v>81</v>
      </c>
      <c r="L41" s="157">
        <v>100</v>
      </c>
      <c r="M41" s="158">
        <v>96</v>
      </c>
      <c r="N41" s="159">
        <f t="shared" si="3"/>
        <v>96</v>
      </c>
      <c r="O41" s="327"/>
      <c r="P41" s="305"/>
    </row>
    <row r="42" spans="1:16" ht="108.75" customHeight="1" x14ac:dyDescent="0.35">
      <c r="A42" s="321"/>
      <c r="B42" s="324"/>
      <c r="C42" s="338"/>
      <c r="D42" s="339"/>
      <c r="E42" s="340"/>
      <c r="F42" s="59"/>
      <c r="G42" s="293"/>
      <c r="H42" s="293"/>
      <c r="I42" s="293"/>
      <c r="J42" s="294"/>
      <c r="K42" s="156" t="s">
        <v>82</v>
      </c>
      <c r="L42" s="162">
        <v>0</v>
      </c>
      <c r="M42" s="162">
        <v>4</v>
      </c>
      <c r="N42" s="163" t="e">
        <f t="shared" si="3"/>
        <v>#DIV/0!</v>
      </c>
      <c r="O42" s="327"/>
      <c r="P42" s="305"/>
    </row>
    <row r="43" spans="1:16" ht="152.25" customHeight="1" x14ac:dyDescent="0.35">
      <c r="A43" s="321"/>
      <c r="B43" s="324"/>
      <c r="C43" s="338"/>
      <c r="D43" s="339"/>
      <c r="E43" s="340"/>
      <c r="F43" s="295"/>
      <c r="G43" s="297"/>
      <c r="H43" s="297"/>
      <c r="I43" s="297"/>
      <c r="J43" s="296"/>
      <c r="K43" s="156" t="s">
        <v>95</v>
      </c>
      <c r="L43" s="162">
        <v>100</v>
      </c>
      <c r="M43" s="162">
        <v>100</v>
      </c>
      <c r="N43" s="159">
        <f t="shared" si="3"/>
        <v>100</v>
      </c>
      <c r="O43" s="327"/>
      <c r="P43" s="305"/>
    </row>
    <row r="44" spans="1:16" ht="93" x14ac:dyDescent="0.35">
      <c r="A44" s="321"/>
      <c r="B44" s="324"/>
      <c r="C44" s="338"/>
      <c r="D44" s="339"/>
      <c r="E44" s="340"/>
      <c r="F44" s="295"/>
      <c r="G44" s="297"/>
      <c r="H44" s="297"/>
      <c r="I44" s="297"/>
      <c r="J44" s="296"/>
      <c r="K44" s="156" t="s">
        <v>96</v>
      </c>
      <c r="L44" s="162">
        <v>2</v>
      </c>
      <c r="M44" s="162">
        <v>2</v>
      </c>
      <c r="N44" s="159">
        <f t="shared" si="3"/>
        <v>100</v>
      </c>
      <c r="O44" s="327"/>
      <c r="P44" s="305"/>
    </row>
    <row r="45" spans="1:16" ht="93" x14ac:dyDescent="0.35">
      <c r="A45" s="321"/>
      <c r="B45" s="324"/>
      <c r="C45" s="338"/>
      <c r="D45" s="339"/>
      <c r="E45" s="340"/>
      <c r="F45" s="295"/>
      <c r="G45" s="297"/>
      <c r="H45" s="297"/>
      <c r="I45" s="297"/>
      <c r="J45" s="296"/>
      <c r="K45" s="156" t="s">
        <v>97</v>
      </c>
      <c r="L45" s="162">
        <v>100</v>
      </c>
      <c r="M45" s="162">
        <v>100</v>
      </c>
      <c r="N45" s="159">
        <f t="shared" si="3"/>
        <v>100</v>
      </c>
      <c r="O45" s="327"/>
      <c r="P45" s="305"/>
    </row>
    <row r="46" spans="1:16" s="40" customFormat="1" ht="93" x14ac:dyDescent="0.35">
      <c r="A46" s="321"/>
      <c r="B46" s="324"/>
      <c r="C46" s="338"/>
      <c r="D46" s="339"/>
      <c r="E46" s="340"/>
      <c r="F46" s="295"/>
      <c r="G46" s="297"/>
      <c r="H46" s="297"/>
      <c r="I46" s="297"/>
      <c r="J46" s="296"/>
      <c r="K46" s="156" t="s">
        <v>98</v>
      </c>
      <c r="L46" s="162">
        <v>65</v>
      </c>
      <c r="M46" s="162">
        <v>66</v>
      </c>
      <c r="N46" s="159">
        <f t="shared" si="3"/>
        <v>101.53846153846153</v>
      </c>
      <c r="O46" s="327"/>
      <c r="P46" s="305"/>
    </row>
    <row r="47" spans="1:16" s="40" customFormat="1" ht="69.75" x14ac:dyDescent="0.35">
      <c r="A47" s="321"/>
      <c r="B47" s="324"/>
      <c r="C47" s="338"/>
      <c r="D47" s="339"/>
      <c r="E47" s="340"/>
      <c r="F47" s="295"/>
      <c r="G47" s="297"/>
      <c r="H47" s="297"/>
      <c r="I47" s="297"/>
      <c r="J47" s="296"/>
      <c r="K47" s="156" t="s">
        <v>99</v>
      </c>
      <c r="L47" s="162">
        <v>80</v>
      </c>
      <c r="M47" s="162">
        <v>99.9</v>
      </c>
      <c r="N47" s="160">
        <f t="shared" si="3"/>
        <v>124.875</v>
      </c>
      <c r="O47" s="327"/>
      <c r="P47" s="305"/>
    </row>
    <row r="48" spans="1:16" s="40" customFormat="1" ht="69.75" x14ac:dyDescent="0.35">
      <c r="A48" s="321"/>
      <c r="B48" s="324"/>
      <c r="C48" s="338"/>
      <c r="D48" s="339"/>
      <c r="E48" s="340"/>
      <c r="F48" s="295"/>
      <c r="G48" s="297"/>
      <c r="H48" s="297"/>
      <c r="I48" s="297"/>
      <c r="J48" s="296"/>
      <c r="K48" s="156" t="s">
        <v>100</v>
      </c>
      <c r="L48" s="162">
        <v>11</v>
      </c>
      <c r="M48" s="162">
        <v>26</v>
      </c>
      <c r="N48" s="160">
        <f t="shared" si="3"/>
        <v>236.36363636363637</v>
      </c>
      <c r="O48" s="327"/>
      <c r="P48" s="305"/>
    </row>
    <row r="49" spans="1:16" s="40" customFormat="1" ht="69.75" x14ac:dyDescent="0.35">
      <c r="A49" s="321"/>
      <c r="B49" s="324"/>
      <c r="C49" s="338"/>
      <c r="D49" s="339"/>
      <c r="E49" s="340"/>
      <c r="F49" s="295"/>
      <c r="G49" s="297"/>
      <c r="H49" s="297"/>
      <c r="I49" s="297"/>
      <c r="J49" s="296"/>
      <c r="K49" s="156" t="s">
        <v>101</v>
      </c>
      <c r="L49" s="162">
        <v>60</v>
      </c>
      <c r="M49" s="162">
        <v>85</v>
      </c>
      <c r="N49" s="160">
        <f t="shared" si="3"/>
        <v>141.66666666666669</v>
      </c>
      <c r="O49" s="327"/>
      <c r="P49" s="305"/>
    </row>
    <row r="50" spans="1:16" s="40" customFormat="1" ht="69.75" x14ac:dyDescent="0.35">
      <c r="A50" s="321"/>
      <c r="B50" s="324"/>
      <c r="C50" s="338"/>
      <c r="D50" s="339"/>
      <c r="E50" s="340"/>
      <c r="F50" s="295"/>
      <c r="G50" s="297"/>
      <c r="H50" s="297"/>
      <c r="I50" s="297"/>
      <c r="J50" s="296"/>
      <c r="K50" s="156" t="s">
        <v>102</v>
      </c>
      <c r="L50" s="162">
        <v>80</v>
      </c>
      <c r="M50" s="162">
        <v>85</v>
      </c>
      <c r="N50" s="159">
        <f t="shared" si="3"/>
        <v>106.25</v>
      </c>
      <c r="O50" s="327"/>
      <c r="P50" s="305"/>
    </row>
    <row r="51" spans="1:16" s="40" customFormat="1" ht="93" x14ac:dyDescent="0.35">
      <c r="A51" s="321"/>
      <c r="B51" s="324"/>
      <c r="C51" s="338"/>
      <c r="D51" s="339"/>
      <c r="E51" s="340"/>
      <c r="F51" s="295"/>
      <c r="G51" s="297"/>
      <c r="H51" s="297"/>
      <c r="I51" s="297"/>
      <c r="J51" s="296"/>
      <c r="K51" s="156" t="s">
        <v>103</v>
      </c>
      <c r="L51" s="162">
        <v>80</v>
      </c>
      <c r="M51" s="162">
        <v>85</v>
      </c>
      <c r="N51" s="159">
        <f t="shared" si="3"/>
        <v>106.25</v>
      </c>
      <c r="O51" s="327"/>
      <c r="P51" s="305"/>
    </row>
    <row r="52" spans="1:16" s="40" customFormat="1" ht="116.25" x14ac:dyDescent="0.35">
      <c r="A52" s="321"/>
      <c r="B52" s="324"/>
      <c r="C52" s="338"/>
      <c r="D52" s="339"/>
      <c r="E52" s="340"/>
      <c r="F52" s="295"/>
      <c r="G52" s="297"/>
      <c r="H52" s="297"/>
      <c r="I52" s="297"/>
      <c r="J52" s="296"/>
      <c r="K52" s="156" t="s">
        <v>104</v>
      </c>
      <c r="L52" s="162">
        <v>100</v>
      </c>
      <c r="M52" s="162">
        <v>100</v>
      </c>
      <c r="N52" s="159">
        <f t="shared" si="3"/>
        <v>100</v>
      </c>
      <c r="O52" s="327"/>
      <c r="P52" s="305"/>
    </row>
    <row r="53" spans="1:16" s="40" customFormat="1" ht="46.5" x14ac:dyDescent="0.35">
      <c r="A53" s="321"/>
      <c r="B53" s="324"/>
      <c r="C53" s="338"/>
      <c r="D53" s="339"/>
      <c r="E53" s="340"/>
      <c r="F53" s="295"/>
      <c r="G53" s="297"/>
      <c r="H53" s="297"/>
      <c r="I53" s="297"/>
      <c r="J53" s="296"/>
      <c r="K53" s="156" t="s">
        <v>105</v>
      </c>
      <c r="L53" s="162">
        <v>100</v>
      </c>
      <c r="M53" s="162">
        <v>100</v>
      </c>
      <c r="N53" s="159">
        <f t="shared" si="3"/>
        <v>100</v>
      </c>
      <c r="O53" s="327"/>
      <c r="P53" s="305"/>
    </row>
    <row r="54" spans="1:16" s="40" customFormat="1" ht="69.75" x14ac:dyDescent="0.35">
      <c r="A54" s="321"/>
      <c r="B54" s="324"/>
      <c r="C54" s="338"/>
      <c r="D54" s="339"/>
      <c r="E54" s="340"/>
      <c r="F54" s="295"/>
      <c r="G54" s="297"/>
      <c r="H54" s="297"/>
      <c r="I54" s="297"/>
      <c r="J54" s="296"/>
      <c r="K54" s="156" t="s">
        <v>106</v>
      </c>
      <c r="L54" s="162">
        <v>93</v>
      </c>
      <c r="M54" s="162">
        <v>97</v>
      </c>
      <c r="N54" s="160">
        <f t="shared" si="3"/>
        <v>104.3010752688172</v>
      </c>
      <c r="O54" s="327"/>
      <c r="P54" s="305"/>
    </row>
    <row r="55" spans="1:16" ht="93" x14ac:dyDescent="0.35">
      <c r="A55" s="321"/>
      <c r="B55" s="324"/>
      <c r="C55" s="338"/>
      <c r="D55" s="339"/>
      <c r="E55" s="340"/>
      <c r="F55" s="295"/>
      <c r="G55" s="297"/>
      <c r="H55" s="297"/>
      <c r="I55" s="297"/>
      <c r="J55" s="296"/>
      <c r="K55" s="156" t="s">
        <v>107</v>
      </c>
      <c r="L55" s="162">
        <v>100</v>
      </c>
      <c r="M55" s="162">
        <v>100</v>
      </c>
      <c r="N55" s="160">
        <f t="shared" si="3"/>
        <v>100</v>
      </c>
      <c r="O55" s="327"/>
      <c r="P55" s="305"/>
    </row>
    <row r="56" spans="1:16" ht="46.5" x14ac:dyDescent="0.35">
      <c r="A56" s="321"/>
      <c r="B56" s="324"/>
      <c r="C56" s="338"/>
      <c r="D56" s="339"/>
      <c r="E56" s="340"/>
      <c r="F56" s="295"/>
      <c r="G56" s="297"/>
      <c r="H56" s="297"/>
      <c r="I56" s="297"/>
      <c r="J56" s="296"/>
      <c r="K56" s="156" t="s">
        <v>108</v>
      </c>
      <c r="L56" s="162">
        <v>20</v>
      </c>
      <c r="M56" s="162">
        <v>10</v>
      </c>
      <c r="N56" s="160">
        <f t="shared" si="3"/>
        <v>50</v>
      </c>
      <c r="O56" s="327"/>
      <c r="P56" s="305"/>
    </row>
    <row r="57" spans="1:16" ht="116.25" x14ac:dyDescent="0.35">
      <c r="A57" s="321"/>
      <c r="B57" s="324"/>
      <c r="C57" s="338"/>
      <c r="D57" s="339"/>
      <c r="E57" s="340"/>
      <c r="F57" s="295"/>
      <c r="G57" s="297"/>
      <c r="H57" s="297"/>
      <c r="I57" s="297"/>
      <c r="J57" s="296"/>
      <c r="K57" s="156" t="s">
        <v>109</v>
      </c>
      <c r="L57" s="162">
        <v>25</v>
      </c>
      <c r="M57" s="162">
        <v>25</v>
      </c>
      <c r="N57" s="159">
        <f t="shared" si="3"/>
        <v>100</v>
      </c>
      <c r="O57" s="327"/>
      <c r="P57" s="305"/>
    </row>
    <row r="58" spans="1:16" ht="69.75" x14ac:dyDescent="0.35">
      <c r="A58" s="321"/>
      <c r="B58" s="324"/>
      <c r="C58" s="338"/>
      <c r="D58" s="339"/>
      <c r="E58" s="340"/>
      <c r="F58" s="295"/>
      <c r="G58" s="297"/>
      <c r="H58" s="297"/>
      <c r="I58" s="297"/>
      <c r="J58" s="296"/>
      <c r="K58" s="156" t="s">
        <v>110</v>
      </c>
      <c r="L58" s="162">
        <v>85</v>
      </c>
      <c r="M58" s="162">
        <v>88</v>
      </c>
      <c r="N58" s="160">
        <f t="shared" si="3"/>
        <v>103.5294117647059</v>
      </c>
      <c r="O58" s="327"/>
      <c r="P58" s="305"/>
    </row>
    <row r="59" spans="1:16" ht="69.75" x14ac:dyDescent="0.35">
      <c r="A59" s="321"/>
      <c r="B59" s="324"/>
      <c r="C59" s="338"/>
      <c r="D59" s="339"/>
      <c r="E59" s="340"/>
      <c r="F59" s="295"/>
      <c r="G59" s="297"/>
      <c r="H59" s="297"/>
      <c r="I59" s="297"/>
      <c r="J59" s="296"/>
      <c r="K59" s="164" t="s">
        <v>111</v>
      </c>
      <c r="L59" s="162">
        <v>31911</v>
      </c>
      <c r="M59" s="165">
        <v>35990.800000000003</v>
      </c>
      <c r="N59" s="160">
        <f t="shared" si="3"/>
        <v>112.78493309517094</v>
      </c>
      <c r="O59" s="327"/>
      <c r="P59" s="305"/>
    </row>
    <row r="60" spans="1:16" ht="69.75" x14ac:dyDescent="0.35">
      <c r="A60" s="321"/>
      <c r="B60" s="324"/>
      <c r="C60" s="338"/>
      <c r="D60" s="339"/>
      <c r="E60" s="340"/>
      <c r="F60" s="295"/>
      <c r="G60" s="297"/>
      <c r="H60" s="297"/>
      <c r="I60" s="297"/>
      <c r="J60" s="296"/>
      <c r="K60" s="164" t="s">
        <v>112</v>
      </c>
      <c r="L60" s="162">
        <v>28720</v>
      </c>
      <c r="M60" s="166">
        <v>28720.1</v>
      </c>
      <c r="N60" s="160">
        <f t="shared" si="3"/>
        <v>100.00034818941504</v>
      </c>
      <c r="O60" s="327"/>
      <c r="P60" s="305"/>
    </row>
    <row r="61" spans="1:16" ht="23.25" x14ac:dyDescent="0.35">
      <c r="A61" s="321"/>
      <c r="B61" s="324"/>
      <c r="C61" s="338"/>
      <c r="D61" s="339"/>
      <c r="E61" s="340"/>
      <c r="F61" s="295"/>
      <c r="G61" s="297"/>
      <c r="H61" s="297"/>
      <c r="I61" s="297"/>
      <c r="J61" s="296"/>
      <c r="K61" s="164"/>
      <c r="L61" s="167"/>
      <c r="M61" s="167"/>
      <c r="N61" s="168"/>
      <c r="O61" s="327"/>
      <c r="P61" s="305"/>
    </row>
    <row r="62" spans="1:16" ht="23.25" x14ac:dyDescent="0.35">
      <c r="A62" s="321"/>
      <c r="B62" s="324"/>
      <c r="C62" s="338"/>
      <c r="D62" s="339"/>
      <c r="E62" s="340"/>
      <c r="F62" s="295"/>
      <c r="G62" s="297"/>
      <c r="H62" s="297"/>
      <c r="I62" s="297"/>
      <c r="J62" s="296"/>
      <c r="K62" s="164"/>
      <c r="L62" s="167"/>
      <c r="M62" s="167"/>
      <c r="N62" s="168"/>
      <c r="O62" s="327"/>
      <c r="P62" s="305"/>
    </row>
    <row r="63" spans="1:16" ht="51" customHeight="1" thickBot="1" x14ac:dyDescent="0.4">
      <c r="A63" s="322"/>
      <c r="B63" s="325"/>
      <c r="C63" s="341"/>
      <c r="D63" s="342"/>
      <c r="E63" s="343"/>
      <c r="F63" s="298"/>
      <c r="G63" s="299"/>
      <c r="H63" s="299"/>
      <c r="I63" s="299"/>
      <c r="J63" s="300"/>
      <c r="K63" s="146" t="s">
        <v>49</v>
      </c>
      <c r="L63" s="146"/>
      <c r="M63" s="146"/>
      <c r="N63" s="151">
        <f>(N37+N38+N39+N40+N41+N43+N44+N45+N46+N47+N48+N49+N50+N51+N52+N53+N54+N55+N56+N57+N58+N59+N60)/23</f>
        <v>110.29968983566117</v>
      </c>
      <c r="O63" s="328"/>
      <c r="P63" s="306"/>
    </row>
    <row r="64" spans="1:16" ht="75" customHeight="1" x14ac:dyDescent="0.25">
      <c r="A64" s="494">
        <v>4</v>
      </c>
      <c r="B64" s="438" t="s">
        <v>278</v>
      </c>
      <c r="C64" s="91">
        <v>11</v>
      </c>
      <c r="D64" s="91">
        <v>9</v>
      </c>
      <c r="E64" s="119">
        <f>D64/C64*100</f>
        <v>81.818181818181827</v>
      </c>
      <c r="F64" s="89" t="s">
        <v>6</v>
      </c>
      <c r="G64" s="90">
        <f>SUM(G65:G68)</f>
        <v>152.4</v>
      </c>
      <c r="H64" s="90">
        <f>SUM(H65:H68)</f>
        <v>112.4</v>
      </c>
      <c r="I64" s="90">
        <f>H64/G64*100</f>
        <v>73.753280839895012</v>
      </c>
      <c r="J64" s="92">
        <f>E64/I64*100</f>
        <v>110.93497250080881</v>
      </c>
      <c r="K64" s="169" t="s">
        <v>127</v>
      </c>
      <c r="L64" s="132">
        <v>14</v>
      </c>
      <c r="M64" s="126">
        <v>13</v>
      </c>
      <c r="N64" s="160">
        <f>M64/L64*100</f>
        <v>92.857142857142861</v>
      </c>
      <c r="O64" s="495">
        <f>N81*J64/100</f>
        <v>138.26547580533349</v>
      </c>
      <c r="P64" s="462" t="s">
        <v>57</v>
      </c>
    </row>
    <row r="65" spans="1:16" ht="45" customHeight="1" x14ac:dyDescent="0.25">
      <c r="A65" s="321"/>
      <c r="B65" s="324"/>
      <c r="C65" s="335" t="s">
        <v>271</v>
      </c>
      <c r="D65" s="336"/>
      <c r="E65" s="337"/>
      <c r="F65" s="53" t="s">
        <v>52</v>
      </c>
      <c r="G65" s="127">
        <v>21.5</v>
      </c>
      <c r="H65" s="127">
        <v>21.5</v>
      </c>
      <c r="I65" s="90">
        <f>H65/G65*100</f>
        <v>100</v>
      </c>
      <c r="J65" s="99" t="e">
        <v>#DIV/0!</v>
      </c>
      <c r="K65" s="170" t="s">
        <v>128</v>
      </c>
      <c r="L65" s="132">
        <v>7</v>
      </c>
      <c r="M65" s="126">
        <v>7</v>
      </c>
      <c r="N65" s="160">
        <f t="shared" ref="N65:N73" si="4">M65/L65*100</f>
        <v>100</v>
      </c>
      <c r="O65" s="327"/>
      <c r="P65" s="305"/>
    </row>
    <row r="66" spans="1:16" ht="96" x14ac:dyDescent="0.25">
      <c r="A66" s="321"/>
      <c r="B66" s="324"/>
      <c r="C66" s="338"/>
      <c r="D66" s="339"/>
      <c r="E66" s="340"/>
      <c r="F66" s="53" t="s">
        <v>51</v>
      </c>
      <c r="G66" s="127">
        <v>3.5</v>
      </c>
      <c r="H66" s="127">
        <v>3.5</v>
      </c>
      <c r="I66" s="90">
        <f>H66/G66*100</f>
        <v>100</v>
      </c>
      <c r="J66" s="99">
        <v>0</v>
      </c>
      <c r="K66" s="170" t="s">
        <v>129</v>
      </c>
      <c r="L66" s="132">
        <v>450</v>
      </c>
      <c r="M66" s="126">
        <v>2701.1</v>
      </c>
      <c r="N66" s="160">
        <f t="shared" si="4"/>
        <v>600.24444444444441</v>
      </c>
      <c r="O66" s="327"/>
      <c r="P66" s="305"/>
    </row>
    <row r="67" spans="1:16" ht="74.25" x14ac:dyDescent="0.25">
      <c r="A67" s="321"/>
      <c r="B67" s="324"/>
      <c r="C67" s="338"/>
      <c r="D67" s="339"/>
      <c r="E67" s="340"/>
      <c r="F67" s="53" t="s">
        <v>53</v>
      </c>
      <c r="G67" s="127">
        <v>127.4</v>
      </c>
      <c r="H67" s="127">
        <v>87.4</v>
      </c>
      <c r="I67" s="90">
        <f>H67/G67*100</f>
        <v>68.602825745682892</v>
      </c>
      <c r="J67" s="99">
        <v>0</v>
      </c>
      <c r="K67" s="170" t="s">
        <v>130</v>
      </c>
      <c r="L67" s="132">
        <v>7</v>
      </c>
      <c r="M67" s="126">
        <v>14</v>
      </c>
      <c r="N67" s="290">
        <f t="shared" si="4"/>
        <v>200</v>
      </c>
      <c r="O67" s="327"/>
      <c r="P67" s="305"/>
    </row>
    <row r="68" spans="1:16" s="41" customFormat="1" ht="139.5" x14ac:dyDescent="0.25">
      <c r="A68" s="321"/>
      <c r="B68" s="324"/>
      <c r="C68" s="338"/>
      <c r="D68" s="339"/>
      <c r="E68" s="340"/>
      <c r="F68" s="53" t="s">
        <v>54</v>
      </c>
      <c r="G68" s="127">
        <v>0</v>
      </c>
      <c r="H68" s="127">
        <v>0</v>
      </c>
      <c r="I68" s="90" t="e">
        <f>H68/G68*100</f>
        <v>#DIV/0!</v>
      </c>
      <c r="J68" s="99">
        <v>0</v>
      </c>
      <c r="K68" s="170" t="s">
        <v>131</v>
      </c>
      <c r="L68" s="132">
        <v>7</v>
      </c>
      <c r="M68" s="126">
        <v>7</v>
      </c>
      <c r="N68" s="160">
        <f t="shared" si="4"/>
        <v>100</v>
      </c>
      <c r="O68" s="327"/>
      <c r="P68" s="305"/>
    </row>
    <row r="69" spans="1:16" s="41" customFormat="1" ht="93" x14ac:dyDescent="0.25">
      <c r="A69" s="321"/>
      <c r="B69" s="324"/>
      <c r="C69" s="338"/>
      <c r="D69" s="339"/>
      <c r="E69" s="340"/>
      <c r="F69" s="53"/>
      <c r="G69" s="127"/>
      <c r="H69" s="127"/>
      <c r="I69" s="90"/>
      <c r="J69" s="99"/>
      <c r="K69" s="170" t="s">
        <v>132</v>
      </c>
      <c r="L69" s="162">
        <v>1</v>
      </c>
      <c r="M69" s="162">
        <v>0</v>
      </c>
      <c r="N69" s="159">
        <f t="shared" si="4"/>
        <v>0</v>
      </c>
      <c r="O69" s="327"/>
      <c r="P69" s="305"/>
    </row>
    <row r="70" spans="1:16" s="41" customFormat="1" ht="69.75" x14ac:dyDescent="0.25">
      <c r="A70" s="321"/>
      <c r="B70" s="324"/>
      <c r="C70" s="338"/>
      <c r="D70" s="339"/>
      <c r="E70" s="340"/>
      <c r="F70" s="53"/>
      <c r="G70" s="127"/>
      <c r="H70" s="127"/>
      <c r="I70" s="90"/>
      <c r="J70" s="99"/>
      <c r="K70" s="170" t="s">
        <v>133</v>
      </c>
      <c r="L70" s="162">
        <v>2</v>
      </c>
      <c r="M70" s="162">
        <v>2</v>
      </c>
      <c r="N70" s="160">
        <f t="shared" si="4"/>
        <v>100</v>
      </c>
      <c r="O70" s="327"/>
      <c r="P70" s="305"/>
    </row>
    <row r="71" spans="1:16" s="41" customFormat="1" ht="69.75" x14ac:dyDescent="0.25">
      <c r="A71" s="321"/>
      <c r="B71" s="324"/>
      <c r="C71" s="338"/>
      <c r="D71" s="339"/>
      <c r="E71" s="340"/>
      <c r="F71" s="53"/>
      <c r="G71" s="127"/>
      <c r="H71" s="127"/>
      <c r="I71" s="90"/>
      <c r="J71" s="99"/>
      <c r="K71" s="170" t="s">
        <v>134</v>
      </c>
      <c r="L71" s="162">
        <v>100</v>
      </c>
      <c r="M71" s="162">
        <v>8.6999999999999993</v>
      </c>
      <c r="N71" s="159">
        <v>0</v>
      </c>
      <c r="O71" s="327"/>
      <c r="P71" s="305"/>
    </row>
    <row r="72" spans="1:16" s="41" customFormat="1" ht="69.75" x14ac:dyDescent="0.25">
      <c r="A72" s="321"/>
      <c r="B72" s="324"/>
      <c r="C72" s="338"/>
      <c r="D72" s="339"/>
      <c r="E72" s="340"/>
      <c r="F72" s="53"/>
      <c r="G72" s="127"/>
      <c r="H72" s="127"/>
      <c r="I72" s="90"/>
      <c r="J72" s="99"/>
      <c r="K72" s="170" t="s">
        <v>135</v>
      </c>
      <c r="L72" s="162">
        <v>2</v>
      </c>
      <c r="M72" s="162">
        <v>0</v>
      </c>
      <c r="N72" s="159">
        <f t="shared" si="4"/>
        <v>0</v>
      </c>
      <c r="O72" s="327"/>
      <c r="P72" s="305"/>
    </row>
    <row r="73" spans="1:16" s="41" customFormat="1" ht="116.25" x14ac:dyDescent="0.25">
      <c r="A73" s="321"/>
      <c r="B73" s="324"/>
      <c r="C73" s="338"/>
      <c r="D73" s="339"/>
      <c r="E73" s="340"/>
      <c r="F73" s="53"/>
      <c r="G73" s="127"/>
      <c r="H73" s="127"/>
      <c r="I73" s="90"/>
      <c r="J73" s="99"/>
      <c r="K73" s="170" t="s">
        <v>136</v>
      </c>
      <c r="L73" s="162">
        <v>100</v>
      </c>
      <c r="M73" s="162">
        <v>77.900000000000006</v>
      </c>
      <c r="N73" s="159">
        <f t="shared" si="4"/>
        <v>77.900000000000006</v>
      </c>
      <c r="O73" s="327"/>
      <c r="P73" s="305"/>
    </row>
    <row r="74" spans="1:16" ht="23.25" x14ac:dyDescent="0.35">
      <c r="A74" s="321"/>
      <c r="B74" s="324"/>
      <c r="C74" s="338"/>
      <c r="D74" s="339"/>
      <c r="E74" s="340"/>
      <c r="F74" s="54"/>
      <c r="G74" s="127"/>
      <c r="H74" s="127"/>
      <c r="I74" s="90"/>
      <c r="J74" s="99"/>
      <c r="K74" s="170" t="s">
        <v>230</v>
      </c>
      <c r="L74" s="171">
        <v>100</v>
      </c>
      <c r="M74" s="172">
        <v>100</v>
      </c>
      <c r="N74" s="168">
        <f t="shared" ref="N74:N79" si="5">M74/L74*100</f>
        <v>100</v>
      </c>
      <c r="O74" s="327"/>
      <c r="P74" s="305"/>
    </row>
    <row r="75" spans="1:16" ht="23.25" x14ac:dyDescent="0.35">
      <c r="A75" s="321"/>
      <c r="B75" s="324"/>
      <c r="C75" s="338"/>
      <c r="D75" s="339"/>
      <c r="E75" s="340"/>
      <c r="F75" s="59"/>
      <c r="G75" s="293"/>
      <c r="H75" s="293"/>
      <c r="I75" s="293"/>
      <c r="J75" s="294"/>
      <c r="K75" s="139"/>
      <c r="L75" s="167"/>
      <c r="M75" s="167"/>
      <c r="N75" s="168" t="e">
        <f t="shared" si="5"/>
        <v>#DIV/0!</v>
      </c>
      <c r="O75" s="327"/>
      <c r="P75" s="305"/>
    </row>
    <row r="76" spans="1:16" ht="23.25" x14ac:dyDescent="0.35">
      <c r="A76" s="321"/>
      <c r="B76" s="324"/>
      <c r="C76" s="338"/>
      <c r="D76" s="339"/>
      <c r="E76" s="340"/>
      <c r="F76" s="295"/>
      <c r="G76" s="297"/>
      <c r="H76" s="297"/>
      <c r="I76" s="297"/>
      <c r="J76" s="296"/>
      <c r="K76" s="139"/>
      <c r="L76" s="167"/>
      <c r="M76" s="167"/>
      <c r="N76" s="168" t="e">
        <f t="shared" si="5"/>
        <v>#DIV/0!</v>
      </c>
      <c r="O76" s="327"/>
      <c r="P76" s="305"/>
    </row>
    <row r="77" spans="1:16" ht="23.25" x14ac:dyDescent="0.35">
      <c r="A77" s="321"/>
      <c r="B77" s="324"/>
      <c r="C77" s="338"/>
      <c r="D77" s="339"/>
      <c r="E77" s="340"/>
      <c r="F77" s="295"/>
      <c r="G77" s="297"/>
      <c r="H77" s="297"/>
      <c r="I77" s="297"/>
      <c r="J77" s="296"/>
      <c r="K77" s="139"/>
      <c r="L77" s="167"/>
      <c r="M77" s="167"/>
      <c r="N77" s="168" t="e">
        <f t="shared" si="5"/>
        <v>#DIV/0!</v>
      </c>
      <c r="O77" s="327"/>
      <c r="P77" s="305"/>
    </row>
    <row r="78" spans="1:16" ht="23.25" x14ac:dyDescent="0.35">
      <c r="A78" s="321"/>
      <c r="B78" s="324"/>
      <c r="C78" s="338"/>
      <c r="D78" s="339"/>
      <c r="E78" s="340"/>
      <c r="F78" s="295"/>
      <c r="G78" s="297"/>
      <c r="H78" s="297"/>
      <c r="I78" s="297"/>
      <c r="J78" s="296"/>
      <c r="K78" s="139"/>
      <c r="L78" s="167"/>
      <c r="M78" s="167"/>
      <c r="N78" s="168" t="e">
        <f t="shared" si="5"/>
        <v>#DIV/0!</v>
      </c>
      <c r="O78" s="327"/>
      <c r="P78" s="305"/>
    </row>
    <row r="79" spans="1:16" ht="23.25" x14ac:dyDescent="0.35">
      <c r="A79" s="321"/>
      <c r="B79" s="324"/>
      <c r="C79" s="338"/>
      <c r="D79" s="339"/>
      <c r="E79" s="340"/>
      <c r="F79" s="295"/>
      <c r="G79" s="297"/>
      <c r="H79" s="297"/>
      <c r="I79" s="297"/>
      <c r="J79" s="296"/>
      <c r="K79" s="139"/>
      <c r="L79" s="167"/>
      <c r="M79" s="167"/>
      <c r="N79" s="168" t="e">
        <f t="shared" si="5"/>
        <v>#DIV/0!</v>
      </c>
      <c r="O79" s="327"/>
      <c r="P79" s="305"/>
    </row>
    <row r="80" spans="1:16" ht="23.25" x14ac:dyDescent="0.35">
      <c r="A80" s="321"/>
      <c r="B80" s="324"/>
      <c r="C80" s="338"/>
      <c r="D80" s="339"/>
      <c r="E80" s="340"/>
      <c r="F80" s="295"/>
      <c r="G80" s="297"/>
      <c r="H80" s="297"/>
      <c r="I80" s="297"/>
      <c r="J80" s="296"/>
      <c r="K80" s="146"/>
      <c r="L80" s="167"/>
      <c r="M80" s="167"/>
      <c r="N80" s="168"/>
      <c r="O80" s="327"/>
      <c r="P80" s="305"/>
    </row>
    <row r="81" spans="1:16" ht="66" customHeight="1" thickBot="1" x14ac:dyDescent="0.4">
      <c r="A81" s="322"/>
      <c r="B81" s="325"/>
      <c r="C81" s="341"/>
      <c r="D81" s="342"/>
      <c r="E81" s="343"/>
      <c r="F81" s="298"/>
      <c r="G81" s="299"/>
      <c r="H81" s="299"/>
      <c r="I81" s="299"/>
      <c r="J81" s="300"/>
      <c r="K81" s="496" t="s">
        <v>49</v>
      </c>
      <c r="L81" s="497"/>
      <c r="M81" s="498"/>
      <c r="N81" s="291">
        <f>(N64+N65+N66+N67+N68+N69+N70+N71+N72+N73+N74)/11</f>
        <v>124.63650793650794</v>
      </c>
      <c r="O81" s="328"/>
      <c r="P81" s="306"/>
    </row>
    <row r="82" spans="1:16" ht="46.5" x14ac:dyDescent="0.25">
      <c r="A82" s="394">
        <v>5</v>
      </c>
      <c r="B82" s="503" t="s">
        <v>290</v>
      </c>
      <c r="C82" s="174">
        <v>5</v>
      </c>
      <c r="D82" s="174">
        <v>4</v>
      </c>
      <c r="E82" s="87">
        <f>D82/C82*100</f>
        <v>80</v>
      </c>
      <c r="F82" s="89" t="s">
        <v>6</v>
      </c>
      <c r="G82" s="190">
        <f>+G83+G84+G85+G86</f>
        <v>45200.659999999996</v>
      </c>
      <c r="H82" s="190">
        <f>+H83+H84+H85+H86</f>
        <v>26596.449999999997</v>
      </c>
      <c r="I82" s="90">
        <f>H82/G82*100</f>
        <v>58.840844359352275</v>
      </c>
      <c r="J82" s="145">
        <f>E82/I82*100</f>
        <v>135.95997962134044</v>
      </c>
      <c r="K82" s="175" t="s">
        <v>94</v>
      </c>
      <c r="L82" s="136">
        <v>4.96</v>
      </c>
      <c r="M82" s="176">
        <v>3.21</v>
      </c>
      <c r="N82" s="205">
        <f>M82/L82*100</f>
        <v>64.717741935483872</v>
      </c>
      <c r="O82" s="506">
        <f>N88*J82/100</f>
        <v>110.04694110886572</v>
      </c>
      <c r="P82" s="462" t="s">
        <v>261</v>
      </c>
    </row>
    <row r="83" spans="1:16" ht="98.25" customHeight="1" x14ac:dyDescent="0.25">
      <c r="A83" s="395"/>
      <c r="B83" s="504"/>
      <c r="C83" s="509" t="s">
        <v>255</v>
      </c>
      <c r="D83" s="510"/>
      <c r="E83" s="511"/>
      <c r="F83" s="53" t="s">
        <v>52</v>
      </c>
      <c r="G83" s="127">
        <v>0</v>
      </c>
      <c r="H83" s="127">
        <v>11504.5</v>
      </c>
      <c r="I83" s="90" t="e">
        <f t="shared" ref="I83:I85" si="6">H83/G83*100</f>
        <v>#DIV/0!</v>
      </c>
      <c r="J83" s="99">
        <v>0</v>
      </c>
      <c r="K83" s="175" t="s">
        <v>195</v>
      </c>
      <c r="L83" s="136">
        <v>5</v>
      </c>
      <c r="M83" s="176">
        <v>3.5</v>
      </c>
      <c r="N83" s="205">
        <f t="shared" ref="N83:N87" si="7">M83/L83*100</f>
        <v>70</v>
      </c>
      <c r="O83" s="507"/>
      <c r="P83" s="305"/>
    </row>
    <row r="84" spans="1:16" ht="96" x14ac:dyDescent="0.25">
      <c r="A84" s="395"/>
      <c r="B84" s="504"/>
      <c r="C84" s="512"/>
      <c r="D84" s="513"/>
      <c r="E84" s="514"/>
      <c r="F84" s="53" t="s">
        <v>51</v>
      </c>
      <c r="G84" s="127">
        <v>12809.06</v>
      </c>
      <c r="H84" s="177">
        <v>12067.21</v>
      </c>
      <c r="I84" s="90">
        <f t="shared" si="6"/>
        <v>94.208396244533162</v>
      </c>
      <c r="J84" s="99"/>
      <c r="K84" s="175" t="s">
        <v>196</v>
      </c>
      <c r="L84" s="178">
        <v>3564.3</v>
      </c>
      <c r="M84" s="179">
        <v>2494.5</v>
      </c>
      <c r="N84" s="205">
        <f t="shared" si="7"/>
        <v>69.985691440114465</v>
      </c>
      <c r="O84" s="507"/>
      <c r="P84" s="305"/>
    </row>
    <row r="85" spans="1:16" ht="74.25" x14ac:dyDescent="0.25">
      <c r="A85" s="395"/>
      <c r="B85" s="504"/>
      <c r="C85" s="512"/>
      <c r="D85" s="513"/>
      <c r="E85" s="514"/>
      <c r="F85" s="53" t="s">
        <v>53</v>
      </c>
      <c r="G85" s="127">
        <v>3543.48</v>
      </c>
      <c r="H85" s="127">
        <v>3024.74</v>
      </c>
      <c r="I85" s="90">
        <f t="shared" si="6"/>
        <v>85.360718841364985</v>
      </c>
      <c r="J85" s="99"/>
      <c r="K85" s="175" t="s">
        <v>197</v>
      </c>
      <c r="L85" s="132">
        <v>2</v>
      </c>
      <c r="M85" s="126">
        <v>0</v>
      </c>
      <c r="N85" s="205">
        <v>100</v>
      </c>
      <c r="O85" s="507"/>
      <c r="P85" s="305"/>
    </row>
    <row r="86" spans="1:16" ht="104.25" x14ac:dyDescent="0.25">
      <c r="A86" s="395"/>
      <c r="B86" s="504"/>
      <c r="C86" s="512"/>
      <c r="D86" s="513"/>
      <c r="E86" s="514"/>
      <c r="F86" s="54" t="s">
        <v>54</v>
      </c>
      <c r="G86" s="127">
        <v>28848.12</v>
      </c>
      <c r="H86" s="127">
        <v>0</v>
      </c>
      <c r="I86" s="90"/>
      <c r="J86" s="99"/>
      <c r="K86" s="170" t="s">
        <v>291</v>
      </c>
      <c r="L86" s="132">
        <v>1</v>
      </c>
      <c r="M86" s="126">
        <v>1</v>
      </c>
      <c r="N86" s="205">
        <f t="shared" si="7"/>
        <v>100</v>
      </c>
      <c r="O86" s="507"/>
      <c r="P86" s="305"/>
    </row>
    <row r="87" spans="1:16" ht="23.25" x14ac:dyDescent="0.35">
      <c r="A87" s="395"/>
      <c r="B87" s="504"/>
      <c r="C87" s="512"/>
      <c r="D87" s="513"/>
      <c r="E87" s="514"/>
      <c r="F87" s="59"/>
      <c r="G87" s="293"/>
      <c r="H87" s="293"/>
      <c r="I87" s="293"/>
      <c r="J87" s="294"/>
      <c r="K87" s="139"/>
      <c r="L87" s="167"/>
      <c r="M87" s="167"/>
      <c r="N87" s="159" t="e">
        <f t="shared" si="7"/>
        <v>#DIV/0!</v>
      </c>
      <c r="O87" s="507"/>
      <c r="P87" s="305"/>
    </row>
    <row r="88" spans="1:16" ht="198" customHeight="1" thickBot="1" x14ac:dyDescent="0.4">
      <c r="A88" s="396"/>
      <c r="B88" s="505"/>
      <c r="C88" s="515"/>
      <c r="D88" s="516"/>
      <c r="E88" s="517"/>
      <c r="F88" s="298"/>
      <c r="G88" s="299"/>
      <c r="H88" s="299"/>
      <c r="I88" s="299"/>
      <c r="J88" s="296"/>
      <c r="K88" s="319" t="s">
        <v>49</v>
      </c>
      <c r="L88" s="314"/>
      <c r="M88" s="315"/>
      <c r="N88" s="173">
        <f>(N82+N83+N84+N85+N86)/5</f>
        <v>80.940686675119679</v>
      </c>
      <c r="O88" s="508"/>
      <c r="P88" s="306"/>
    </row>
    <row r="89" spans="1:16" ht="75" customHeight="1" thickBot="1" x14ac:dyDescent="0.4">
      <c r="A89" s="320">
        <v>6</v>
      </c>
      <c r="B89" s="438" t="s">
        <v>259</v>
      </c>
      <c r="C89" s="91">
        <v>29</v>
      </c>
      <c r="D89" s="91">
        <v>28</v>
      </c>
      <c r="E89" s="119">
        <f>D89/C89*100</f>
        <v>96.551724137931032</v>
      </c>
      <c r="F89" s="89" t="s">
        <v>6</v>
      </c>
      <c r="G89" s="90">
        <f>+G90+G91+G92+G93</f>
        <v>15921.84</v>
      </c>
      <c r="H89" s="90">
        <f>+H90+H91+H92+H93</f>
        <v>15293.94</v>
      </c>
      <c r="I89" s="90">
        <f>H89/G89*100</f>
        <v>96.056360320164003</v>
      </c>
      <c r="J89" s="90">
        <f>E89/I89*100</f>
        <v>100.51570121553215</v>
      </c>
      <c r="K89" s="180" t="s">
        <v>114</v>
      </c>
      <c r="L89" s="136">
        <v>35904.699999999997</v>
      </c>
      <c r="M89" s="158">
        <v>35578.699999999997</v>
      </c>
      <c r="N89" s="160">
        <f>M89/L89*100</f>
        <v>99.092040874871529</v>
      </c>
      <c r="O89" s="316">
        <f>N105*J89/100</f>
        <v>103.8869126935251</v>
      </c>
      <c r="P89" s="462" t="s">
        <v>261</v>
      </c>
    </row>
    <row r="90" spans="1:16" ht="95.25" thickBot="1" x14ac:dyDescent="0.3">
      <c r="A90" s="321"/>
      <c r="B90" s="324"/>
      <c r="C90" s="502" t="s">
        <v>302</v>
      </c>
      <c r="D90" s="448"/>
      <c r="E90" s="449"/>
      <c r="F90" s="53" t="s">
        <v>52</v>
      </c>
      <c r="G90" s="127">
        <v>444</v>
      </c>
      <c r="H90" s="127">
        <v>444</v>
      </c>
      <c r="I90" s="90">
        <f>H90/G90*100</f>
        <v>100</v>
      </c>
      <c r="J90" s="90">
        <f t="shared" ref="J90:J93" si="8">E90/I90*100</f>
        <v>0</v>
      </c>
      <c r="K90" s="181" t="s">
        <v>115</v>
      </c>
      <c r="L90" s="136">
        <v>66.7</v>
      </c>
      <c r="M90" s="158">
        <v>66.7</v>
      </c>
      <c r="N90" s="160">
        <f t="shared" ref="N90:N101" si="9">M90/L90*100</f>
        <v>100</v>
      </c>
      <c r="O90" s="317"/>
      <c r="P90" s="305"/>
    </row>
    <row r="91" spans="1:16" ht="45.75" customHeight="1" x14ac:dyDescent="0.25">
      <c r="A91" s="321"/>
      <c r="B91" s="324"/>
      <c r="C91" s="450"/>
      <c r="D91" s="451"/>
      <c r="E91" s="452"/>
      <c r="F91" s="53" t="s">
        <v>51</v>
      </c>
      <c r="G91" s="127">
        <v>89.74</v>
      </c>
      <c r="H91" s="127">
        <v>89.74</v>
      </c>
      <c r="I91" s="90">
        <f>H91/G91*100</f>
        <v>100</v>
      </c>
      <c r="J91" s="90">
        <f t="shared" si="8"/>
        <v>0</v>
      </c>
      <c r="K91" s="182" t="s">
        <v>116</v>
      </c>
      <c r="L91" s="183">
        <v>75</v>
      </c>
      <c r="M91" s="158">
        <v>75</v>
      </c>
      <c r="N91" s="160">
        <f t="shared" si="9"/>
        <v>100</v>
      </c>
      <c r="O91" s="317"/>
      <c r="P91" s="305"/>
    </row>
    <row r="92" spans="1:16" ht="93" x14ac:dyDescent="0.25">
      <c r="A92" s="321"/>
      <c r="B92" s="324"/>
      <c r="C92" s="450"/>
      <c r="D92" s="451"/>
      <c r="E92" s="452"/>
      <c r="F92" s="53" t="s">
        <v>53</v>
      </c>
      <c r="G92" s="127">
        <v>13812.4</v>
      </c>
      <c r="H92" s="127">
        <v>13791.1</v>
      </c>
      <c r="I92" s="90">
        <f>H92/G92*100</f>
        <v>99.845790738756492</v>
      </c>
      <c r="J92" s="90">
        <f t="shared" si="8"/>
        <v>0</v>
      </c>
      <c r="K92" s="184" t="s">
        <v>117</v>
      </c>
      <c r="L92" s="157">
        <v>100</v>
      </c>
      <c r="M92" s="158">
        <v>100</v>
      </c>
      <c r="N92" s="160">
        <f t="shared" si="9"/>
        <v>100</v>
      </c>
      <c r="O92" s="317"/>
      <c r="P92" s="305"/>
    </row>
    <row r="93" spans="1:16" ht="50.25" customHeight="1" x14ac:dyDescent="0.35">
      <c r="A93" s="321"/>
      <c r="B93" s="324"/>
      <c r="C93" s="450"/>
      <c r="D93" s="451"/>
      <c r="E93" s="452"/>
      <c r="F93" s="54" t="s">
        <v>54</v>
      </c>
      <c r="G93" s="127">
        <v>1575.7</v>
      </c>
      <c r="H93" s="127">
        <v>969.1</v>
      </c>
      <c r="I93" s="90">
        <f>H93/G93*100</f>
        <v>61.502824141651324</v>
      </c>
      <c r="J93" s="90">
        <f t="shared" si="8"/>
        <v>0</v>
      </c>
      <c r="K93" s="156" t="s">
        <v>118</v>
      </c>
      <c r="L93" s="157">
        <v>715</v>
      </c>
      <c r="M93" s="158">
        <v>902</v>
      </c>
      <c r="N93" s="160">
        <f t="shared" si="9"/>
        <v>126.15384615384615</v>
      </c>
      <c r="O93" s="317"/>
      <c r="P93" s="305"/>
    </row>
    <row r="94" spans="1:16" s="41" customFormat="1" ht="46.5" x14ac:dyDescent="0.35">
      <c r="A94" s="321"/>
      <c r="B94" s="324"/>
      <c r="C94" s="450"/>
      <c r="D94" s="451"/>
      <c r="E94" s="452"/>
      <c r="F94" s="55"/>
      <c r="G94" s="56"/>
      <c r="H94" s="56"/>
      <c r="I94" s="57"/>
      <c r="J94" s="58"/>
      <c r="K94" s="156" t="s">
        <v>119</v>
      </c>
      <c r="L94" s="157">
        <v>77310</v>
      </c>
      <c r="M94" s="158">
        <v>89308</v>
      </c>
      <c r="N94" s="160">
        <f t="shared" si="9"/>
        <v>115.51933773121202</v>
      </c>
      <c r="O94" s="317"/>
      <c r="P94" s="305"/>
    </row>
    <row r="95" spans="1:16" s="41" customFormat="1" ht="23.25" x14ac:dyDescent="0.35">
      <c r="A95" s="321"/>
      <c r="B95" s="324"/>
      <c r="C95" s="450"/>
      <c r="D95" s="451"/>
      <c r="E95" s="452"/>
      <c r="F95" s="55"/>
      <c r="G95" s="56"/>
      <c r="H95" s="56"/>
      <c r="I95" s="57"/>
      <c r="J95" s="58"/>
      <c r="K95" s="156" t="s">
        <v>120</v>
      </c>
      <c r="L95" s="157">
        <v>30</v>
      </c>
      <c r="M95" s="158">
        <v>31</v>
      </c>
      <c r="N95" s="160">
        <f t="shared" si="9"/>
        <v>103.33333333333334</v>
      </c>
      <c r="O95" s="317"/>
      <c r="P95" s="305"/>
    </row>
    <row r="96" spans="1:16" s="41" customFormat="1" ht="46.5" x14ac:dyDescent="0.35">
      <c r="A96" s="321"/>
      <c r="B96" s="324"/>
      <c r="C96" s="450"/>
      <c r="D96" s="451"/>
      <c r="E96" s="452"/>
      <c r="F96" s="55"/>
      <c r="G96" s="56"/>
      <c r="H96" s="56"/>
      <c r="I96" s="57"/>
      <c r="J96" s="58"/>
      <c r="K96" s="156" t="s">
        <v>121</v>
      </c>
      <c r="L96" s="157">
        <v>360</v>
      </c>
      <c r="M96" s="158">
        <v>351</v>
      </c>
      <c r="N96" s="160">
        <f t="shared" si="9"/>
        <v>97.5</v>
      </c>
      <c r="O96" s="317"/>
      <c r="P96" s="305"/>
    </row>
    <row r="97" spans="1:16" s="41" customFormat="1" ht="23.25" x14ac:dyDescent="0.35">
      <c r="A97" s="321"/>
      <c r="B97" s="324"/>
      <c r="C97" s="450"/>
      <c r="D97" s="451"/>
      <c r="E97" s="452"/>
      <c r="F97" s="55"/>
      <c r="G97" s="56"/>
      <c r="H97" s="56"/>
      <c r="I97" s="57"/>
      <c r="J97" s="58"/>
      <c r="K97" s="156" t="s">
        <v>122</v>
      </c>
      <c r="L97" s="157">
        <v>3205</v>
      </c>
      <c r="M97" s="158">
        <v>3217</v>
      </c>
      <c r="N97" s="160">
        <f t="shared" si="9"/>
        <v>100.37441497659907</v>
      </c>
      <c r="O97" s="317"/>
      <c r="P97" s="305"/>
    </row>
    <row r="98" spans="1:16" s="41" customFormat="1" ht="23.25" x14ac:dyDescent="0.35">
      <c r="A98" s="321"/>
      <c r="B98" s="324"/>
      <c r="C98" s="450"/>
      <c r="D98" s="451"/>
      <c r="E98" s="452"/>
      <c r="F98" s="55"/>
      <c r="G98" s="56"/>
      <c r="H98" s="56"/>
      <c r="I98" s="57"/>
      <c r="J98" s="58"/>
      <c r="K98" s="156" t="s">
        <v>123</v>
      </c>
      <c r="L98" s="157">
        <v>80015</v>
      </c>
      <c r="M98" s="158">
        <v>81238</v>
      </c>
      <c r="N98" s="160">
        <f>M98/L98*100</f>
        <v>101.52846341311003</v>
      </c>
      <c r="O98" s="317"/>
      <c r="P98" s="305"/>
    </row>
    <row r="99" spans="1:16" ht="69.75" x14ac:dyDescent="0.35">
      <c r="A99" s="321"/>
      <c r="B99" s="324"/>
      <c r="C99" s="450"/>
      <c r="D99" s="451"/>
      <c r="E99" s="452"/>
      <c r="F99" s="59"/>
      <c r="G99" s="293"/>
      <c r="H99" s="293"/>
      <c r="I99" s="293"/>
      <c r="J99" s="294"/>
      <c r="K99" s="156" t="s">
        <v>124</v>
      </c>
      <c r="L99" s="157">
        <v>37200</v>
      </c>
      <c r="M99" s="158">
        <v>38725</v>
      </c>
      <c r="N99" s="160">
        <f t="shared" si="9"/>
        <v>104.09946236559139</v>
      </c>
      <c r="O99" s="317"/>
      <c r="P99" s="305"/>
    </row>
    <row r="100" spans="1:16" ht="23.25" x14ac:dyDescent="0.35">
      <c r="A100" s="321"/>
      <c r="B100" s="324"/>
      <c r="C100" s="450"/>
      <c r="D100" s="451"/>
      <c r="E100" s="452"/>
      <c r="F100" s="295"/>
      <c r="G100" s="297"/>
      <c r="H100" s="297"/>
      <c r="I100" s="297"/>
      <c r="J100" s="296"/>
      <c r="K100" s="156" t="s">
        <v>125</v>
      </c>
      <c r="L100" s="157">
        <v>75249</v>
      </c>
      <c r="M100" s="158">
        <v>75249</v>
      </c>
      <c r="N100" s="160">
        <f t="shared" si="9"/>
        <v>100</v>
      </c>
      <c r="O100" s="317"/>
      <c r="P100" s="305"/>
    </row>
    <row r="101" spans="1:16" ht="46.5" x14ac:dyDescent="0.35">
      <c r="A101" s="321"/>
      <c r="B101" s="324"/>
      <c r="C101" s="450"/>
      <c r="D101" s="451"/>
      <c r="E101" s="452"/>
      <c r="F101" s="295"/>
      <c r="G101" s="297"/>
      <c r="H101" s="297"/>
      <c r="I101" s="297"/>
      <c r="J101" s="296"/>
      <c r="K101" s="156" t="s">
        <v>126</v>
      </c>
      <c r="L101" s="157">
        <v>25</v>
      </c>
      <c r="M101" s="158">
        <v>24</v>
      </c>
      <c r="N101" s="160">
        <f t="shared" si="9"/>
        <v>96</v>
      </c>
      <c r="O101" s="317"/>
      <c r="P101" s="305"/>
    </row>
    <row r="102" spans="1:16" ht="23.25" x14ac:dyDescent="0.35">
      <c r="A102" s="321"/>
      <c r="B102" s="324"/>
      <c r="C102" s="450"/>
      <c r="D102" s="451"/>
      <c r="E102" s="452"/>
      <c r="F102" s="295"/>
      <c r="G102" s="297"/>
      <c r="H102" s="297"/>
      <c r="I102" s="297"/>
      <c r="J102" s="296"/>
      <c r="K102" s="139"/>
      <c r="L102" s="167"/>
      <c r="M102" s="167"/>
      <c r="N102" s="168"/>
      <c r="O102" s="317"/>
      <c r="P102" s="305"/>
    </row>
    <row r="103" spans="1:16" ht="23.25" x14ac:dyDescent="0.35">
      <c r="A103" s="321"/>
      <c r="B103" s="324"/>
      <c r="C103" s="450"/>
      <c r="D103" s="451"/>
      <c r="E103" s="452"/>
      <c r="F103" s="295"/>
      <c r="G103" s="297"/>
      <c r="H103" s="297"/>
      <c r="I103" s="297"/>
      <c r="J103" s="296"/>
      <c r="K103" s="139"/>
      <c r="L103" s="167"/>
      <c r="M103" s="167"/>
      <c r="N103" s="168"/>
      <c r="O103" s="317"/>
      <c r="P103" s="305"/>
    </row>
    <row r="104" spans="1:16" s="41" customFormat="1" ht="23.25" x14ac:dyDescent="0.35">
      <c r="A104" s="321"/>
      <c r="B104" s="324"/>
      <c r="C104" s="450"/>
      <c r="D104" s="451"/>
      <c r="E104" s="452"/>
      <c r="F104" s="295"/>
      <c r="G104" s="297"/>
      <c r="H104" s="297"/>
      <c r="I104" s="297"/>
      <c r="J104" s="296"/>
      <c r="K104" s="139"/>
      <c r="L104" s="167"/>
      <c r="M104" s="167"/>
      <c r="N104" s="168"/>
      <c r="O104" s="317"/>
      <c r="P104" s="305"/>
    </row>
    <row r="105" spans="1:16" ht="39.75" customHeight="1" thickBot="1" x14ac:dyDescent="0.4">
      <c r="A105" s="321"/>
      <c r="B105" s="324"/>
      <c r="C105" s="450"/>
      <c r="D105" s="451"/>
      <c r="E105" s="452"/>
      <c r="F105" s="295"/>
      <c r="G105" s="297"/>
      <c r="H105" s="297"/>
      <c r="I105" s="297"/>
      <c r="J105" s="296"/>
      <c r="K105" s="319" t="s">
        <v>49</v>
      </c>
      <c r="L105" s="314"/>
      <c r="M105" s="315"/>
      <c r="N105" s="185">
        <f>(N89+N90+N91+N92+N93+N94+N95+N96+N97+N98+N99+N100+N101)/13</f>
        <v>103.35391529604334</v>
      </c>
      <c r="O105" s="317"/>
      <c r="P105" s="305"/>
    </row>
    <row r="106" spans="1:16" ht="409.5" customHeight="1" thickBot="1" x14ac:dyDescent="0.4">
      <c r="A106" s="322"/>
      <c r="B106" s="366"/>
      <c r="C106" s="450"/>
      <c r="D106" s="451"/>
      <c r="E106" s="452"/>
      <c r="F106" s="298"/>
      <c r="G106" s="299"/>
      <c r="H106" s="299"/>
      <c r="I106" s="299"/>
      <c r="J106" s="300"/>
      <c r="K106" s="319"/>
      <c r="L106" s="314"/>
      <c r="M106" s="315"/>
      <c r="N106" s="186"/>
      <c r="O106" s="318"/>
      <c r="P106" s="306"/>
    </row>
    <row r="107" spans="1:16" ht="51.75" customHeight="1" x14ac:dyDescent="0.25">
      <c r="A107" s="320">
        <v>7</v>
      </c>
      <c r="B107" s="499" t="s">
        <v>263</v>
      </c>
      <c r="C107" s="87">
        <v>44</v>
      </c>
      <c r="D107" s="87">
        <v>40</v>
      </c>
      <c r="E107" s="88">
        <f>D107/C107*100</f>
        <v>90.909090909090907</v>
      </c>
      <c r="F107" s="89" t="s">
        <v>6</v>
      </c>
      <c r="G107" s="90">
        <f>G108+G109+G110+G111</f>
        <v>188.1</v>
      </c>
      <c r="H107" s="90">
        <f>H108+H109+H110+H111</f>
        <v>188.1</v>
      </c>
      <c r="I107" s="90">
        <v>100</v>
      </c>
      <c r="J107" s="92">
        <f>E107/I107*100</f>
        <v>90.909090909090907</v>
      </c>
      <c r="K107" s="169" t="s">
        <v>140</v>
      </c>
      <c r="L107" s="132">
        <v>-1</v>
      </c>
      <c r="M107" s="126">
        <v>-1</v>
      </c>
      <c r="N107" s="159">
        <f>M107/L107*100</f>
        <v>100</v>
      </c>
      <c r="O107" s="316">
        <f>N134*J107/100</f>
        <v>90.909090909090907</v>
      </c>
      <c r="P107" s="462" t="s">
        <v>56</v>
      </c>
    </row>
    <row r="108" spans="1:16" s="42" customFormat="1" ht="31.5" customHeight="1" x14ac:dyDescent="0.25">
      <c r="A108" s="321"/>
      <c r="B108" s="500"/>
      <c r="C108" s="518" t="s">
        <v>267</v>
      </c>
      <c r="D108" s="465"/>
      <c r="E108" s="465"/>
      <c r="F108" s="187" t="s">
        <v>52</v>
      </c>
      <c r="G108" s="127"/>
      <c r="H108" s="127"/>
      <c r="I108" s="90" t="e">
        <f>H108/G108*100</f>
        <v>#DIV/0!</v>
      </c>
      <c r="J108" s="91" t="e">
        <f>E121/I108*100</f>
        <v>#DIV/0!</v>
      </c>
      <c r="K108" s="169" t="s">
        <v>141</v>
      </c>
      <c r="L108" s="132">
        <v>1</v>
      </c>
      <c r="M108" s="126">
        <v>1</v>
      </c>
      <c r="N108" s="159">
        <f t="shared" ref="N108:N133" si="10">M108/L108*100</f>
        <v>100</v>
      </c>
      <c r="O108" s="317"/>
      <c r="P108" s="305"/>
    </row>
    <row r="109" spans="1:16" s="42" customFormat="1" ht="96" x14ac:dyDescent="0.25">
      <c r="A109" s="321"/>
      <c r="B109" s="500"/>
      <c r="C109" s="467"/>
      <c r="D109" s="468"/>
      <c r="E109" s="468"/>
      <c r="F109" s="187" t="s">
        <v>51</v>
      </c>
      <c r="G109" s="127"/>
      <c r="H109" s="127"/>
      <c r="I109" s="90" t="e">
        <f>H109/G109*100</f>
        <v>#DIV/0!</v>
      </c>
      <c r="J109" s="91" t="e">
        <f>E122/I109*100</f>
        <v>#DIV/0!</v>
      </c>
      <c r="K109" s="169" t="s">
        <v>142</v>
      </c>
      <c r="L109" s="132">
        <v>-1</v>
      </c>
      <c r="M109" s="126">
        <v>-1</v>
      </c>
      <c r="N109" s="159">
        <f t="shared" si="10"/>
        <v>100</v>
      </c>
      <c r="O109" s="317"/>
      <c r="P109" s="305"/>
    </row>
    <row r="110" spans="1:16" s="42" customFormat="1" ht="93" x14ac:dyDescent="0.25">
      <c r="A110" s="321"/>
      <c r="B110" s="500"/>
      <c r="C110" s="467"/>
      <c r="D110" s="468"/>
      <c r="E110" s="468"/>
      <c r="F110" s="187" t="s">
        <v>53</v>
      </c>
      <c r="G110" s="127">
        <v>188.1</v>
      </c>
      <c r="H110" s="127">
        <v>188.1</v>
      </c>
      <c r="I110" s="90">
        <f>H110/G110*100</f>
        <v>100</v>
      </c>
      <c r="J110" s="91">
        <f>E123/I110*100</f>
        <v>0</v>
      </c>
      <c r="K110" s="169" t="s">
        <v>272</v>
      </c>
      <c r="L110" s="132">
        <v>-2</v>
      </c>
      <c r="M110" s="126">
        <v>-2</v>
      </c>
      <c r="N110" s="159">
        <f t="shared" si="10"/>
        <v>100</v>
      </c>
      <c r="O110" s="317"/>
      <c r="P110" s="305"/>
    </row>
    <row r="111" spans="1:16" s="42" customFormat="1" ht="104.25" x14ac:dyDescent="0.25">
      <c r="A111" s="321"/>
      <c r="B111" s="500"/>
      <c r="C111" s="467"/>
      <c r="D111" s="468"/>
      <c r="E111" s="468"/>
      <c r="F111" s="188" t="s">
        <v>54</v>
      </c>
      <c r="G111" s="127"/>
      <c r="H111" s="127"/>
      <c r="I111" s="90" t="e">
        <f>H111/G111*100</f>
        <v>#DIV/0!</v>
      </c>
      <c r="J111" s="91" t="e">
        <f>E124/I111*100</f>
        <v>#DIV/0!</v>
      </c>
      <c r="K111" s="169" t="s">
        <v>264</v>
      </c>
      <c r="L111" s="132">
        <v>-2</v>
      </c>
      <c r="M111" s="126">
        <v>-2</v>
      </c>
      <c r="N111" s="159">
        <f t="shared" si="10"/>
        <v>100</v>
      </c>
      <c r="O111" s="317"/>
      <c r="P111" s="305"/>
    </row>
    <row r="112" spans="1:16" s="42" customFormat="1" ht="23.25" x14ac:dyDescent="0.35">
      <c r="A112" s="321"/>
      <c r="B112" s="500"/>
      <c r="C112" s="467"/>
      <c r="D112" s="468"/>
      <c r="E112" s="468"/>
      <c r="F112" s="189"/>
      <c r="G112" s="90"/>
      <c r="H112" s="190"/>
      <c r="I112" s="90"/>
      <c r="J112" s="119"/>
      <c r="K112" s="289"/>
      <c r="L112" s="132"/>
      <c r="M112" s="126"/>
      <c r="N112" s="191"/>
      <c r="O112" s="317"/>
      <c r="P112" s="305"/>
    </row>
    <row r="113" spans="1:16" s="42" customFormat="1" ht="23.25" x14ac:dyDescent="0.35">
      <c r="A113" s="321"/>
      <c r="B113" s="500"/>
      <c r="C113" s="467"/>
      <c r="D113" s="468"/>
      <c r="E113" s="468"/>
      <c r="F113" s="189"/>
      <c r="G113" s="90"/>
      <c r="H113" s="190"/>
      <c r="I113" s="90"/>
      <c r="J113" s="119"/>
      <c r="K113" s="169"/>
      <c r="L113" s="171"/>
      <c r="M113" s="172"/>
      <c r="N113" s="168" t="e">
        <f t="shared" si="10"/>
        <v>#DIV/0!</v>
      </c>
      <c r="O113" s="317"/>
      <c r="P113" s="305"/>
    </row>
    <row r="114" spans="1:16" s="42" customFormat="1" ht="23.25" x14ac:dyDescent="0.35">
      <c r="A114" s="321"/>
      <c r="B114" s="500"/>
      <c r="C114" s="467"/>
      <c r="D114" s="468"/>
      <c r="E114" s="468"/>
      <c r="F114" s="189"/>
      <c r="G114" s="90"/>
      <c r="H114" s="190"/>
      <c r="I114" s="90"/>
      <c r="J114" s="119"/>
      <c r="K114" s="169"/>
      <c r="L114" s="171"/>
      <c r="M114" s="172"/>
      <c r="N114" s="168" t="e">
        <f t="shared" si="10"/>
        <v>#DIV/0!</v>
      </c>
      <c r="O114" s="317"/>
      <c r="P114" s="305"/>
    </row>
    <row r="115" spans="1:16" s="42" customFormat="1" ht="23.25" x14ac:dyDescent="0.35">
      <c r="A115" s="321"/>
      <c r="B115" s="500"/>
      <c r="C115" s="467"/>
      <c r="D115" s="468"/>
      <c r="E115" s="468"/>
      <c r="F115" s="189"/>
      <c r="G115" s="90"/>
      <c r="H115" s="190"/>
      <c r="I115" s="90"/>
      <c r="J115" s="119"/>
      <c r="K115" s="169"/>
      <c r="L115" s="171"/>
      <c r="M115" s="172"/>
      <c r="N115" s="168" t="e">
        <f t="shared" si="10"/>
        <v>#DIV/0!</v>
      </c>
      <c r="O115" s="317"/>
      <c r="P115" s="305"/>
    </row>
    <row r="116" spans="1:16" s="42" customFormat="1" ht="23.25" x14ac:dyDescent="0.35">
      <c r="A116" s="321"/>
      <c r="B116" s="500"/>
      <c r="C116" s="467"/>
      <c r="D116" s="468"/>
      <c r="E116" s="468"/>
      <c r="F116" s="189"/>
      <c r="G116" s="90"/>
      <c r="H116" s="190"/>
      <c r="I116" s="90"/>
      <c r="J116" s="119"/>
      <c r="K116" s="169"/>
      <c r="L116" s="171"/>
      <c r="M116" s="172"/>
      <c r="N116" s="168" t="e">
        <f t="shared" si="10"/>
        <v>#DIV/0!</v>
      </c>
      <c r="O116" s="317"/>
      <c r="P116" s="305"/>
    </row>
    <row r="117" spans="1:16" s="42" customFormat="1" ht="23.25" x14ac:dyDescent="0.35">
      <c r="A117" s="321"/>
      <c r="B117" s="500"/>
      <c r="C117" s="467"/>
      <c r="D117" s="468"/>
      <c r="E117" s="468"/>
      <c r="F117" s="189"/>
      <c r="G117" s="90"/>
      <c r="H117" s="190"/>
      <c r="I117" s="90"/>
      <c r="J117" s="119"/>
      <c r="K117" s="169"/>
      <c r="L117" s="171"/>
      <c r="M117" s="172"/>
      <c r="N117" s="168" t="e">
        <f t="shared" si="10"/>
        <v>#DIV/0!</v>
      </c>
      <c r="O117" s="317"/>
      <c r="P117" s="305"/>
    </row>
    <row r="118" spans="1:16" s="42" customFormat="1" ht="23.25" x14ac:dyDescent="0.35">
      <c r="A118" s="321"/>
      <c r="B118" s="500"/>
      <c r="C118" s="467"/>
      <c r="D118" s="468"/>
      <c r="E118" s="468"/>
      <c r="F118" s="189"/>
      <c r="G118" s="90"/>
      <c r="H118" s="190"/>
      <c r="I118" s="90"/>
      <c r="J118" s="119"/>
      <c r="K118" s="169"/>
      <c r="L118" s="171"/>
      <c r="M118" s="172"/>
      <c r="N118" s="168" t="e">
        <f t="shared" si="10"/>
        <v>#DIV/0!</v>
      </c>
      <c r="O118" s="317"/>
      <c r="P118" s="305"/>
    </row>
    <row r="119" spans="1:16" s="42" customFormat="1" ht="23.25" x14ac:dyDescent="0.35">
      <c r="A119" s="321"/>
      <c r="B119" s="500"/>
      <c r="C119" s="467"/>
      <c r="D119" s="468"/>
      <c r="E119" s="468"/>
      <c r="F119" s="189"/>
      <c r="G119" s="90"/>
      <c r="H119" s="190"/>
      <c r="I119" s="90"/>
      <c r="J119" s="119"/>
      <c r="K119" s="169"/>
      <c r="L119" s="171"/>
      <c r="M119" s="172"/>
      <c r="N119" s="168" t="e">
        <f t="shared" si="10"/>
        <v>#DIV/0!</v>
      </c>
      <c r="O119" s="317"/>
      <c r="P119" s="305"/>
    </row>
    <row r="120" spans="1:16" s="42" customFormat="1" ht="23.25" x14ac:dyDescent="0.35">
      <c r="A120" s="321"/>
      <c r="B120" s="500"/>
      <c r="C120" s="467"/>
      <c r="D120" s="468"/>
      <c r="E120" s="468"/>
      <c r="F120" s="189"/>
      <c r="G120" s="90"/>
      <c r="H120" s="190"/>
      <c r="I120" s="90"/>
      <c r="J120" s="119"/>
      <c r="K120" s="169"/>
      <c r="L120" s="171"/>
      <c r="M120" s="172"/>
      <c r="N120" s="168" t="e">
        <f t="shared" si="10"/>
        <v>#DIV/0!</v>
      </c>
      <c r="O120" s="317"/>
      <c r="P120" s="305"/>
    </row>
    <row r="121" spans="1:16" ht="23.25" x14ac:dyDescent="0.35">
      <c r="A121" s="321"/>
      <c r="B121" s="500"/>
      <c r="C121" s="467"/>
      <c r="D121" s="468"/>
      <c r="E121" s="468"/>
      <c r="F121" s="192"/>
      <c r="G121" s="192"/>
      <c r="H121" s="192"/>
      <c r="I121" s="192"/>
      <c r="J121" s="192"/>
      <c r="K121" s="170"/>
      <c r="L121" s="132"/>
      <c r="M121" s="172"/>
      <c r="N121" s="168" t="e">
        <f t="shared" si="10"/>
        <v>#DIV/0!</v>
      </c>
      <c r="O121" s="317"/>
      <c r="P121" s="305"/>
    </row>
    <row r="122" spans="1:16" ht="46.5" customHeight="1" x14ac:dyDescent="0.35">
      <c r="A122" s="321"/>
      <c r="B122" s="500"/>
      <c r="C122" s="467"/>
      <c r="D122" s="468"/>
      <c r="E122" s="468"/>
      <c r="F122" s="192"/>
      <c r="G122" s="192"/>
      <c r="H122" s="192"/>
      <c r="I122" s="192"/>
      <c r="J122" s="192"/>
      <c r="K122" s="170"/>
      <c r="L122" s="171"/>
      <c r="M122" s="172"/>
      <c r="N122" s="168" t="e">
        <f t="shared" si="10"/>
        <v>#DIV/0!</v>
      </c>
      <c r="O122" s="317"/>
      <c r="P122" s="305"/>
    </row>
    <row r="123" spans="1:16" ht="23.25" x14ac:dyDescent="0.35">
      <c r="A123" s="321"/>
      <c r="B123" s="500"/>
      <c r="C123" s="467"/>
      <c r="D123" s="468"/>
      <c r="E123" s="468"/>
      <c r="F123" s="192"/>
      <c r="G123" s="192"/>
      <c r="H123" s="192"/>
      <c r="I123" s="192"/>
      <c r="J123" s="192"/>
      <c r="K123" s="170"/>
      <c r="L123" s="171"/>
      <c r="M123" s="172"/>
      <c r="N123" s="168" t="e">
        <f t="shared" si="10"/>
        <v>#DIV/0!</v>
      </c>
      <c r="O123" s="317"/>
      <c r="P123" s="305"/>
    </row>
    <row r="124" spans="1:16" ht="23.25" x14ac:dyDescent="0.35">
      <c r="A124" s="321"/>
      <c r="B124" s="500"/>
      <c r="C124" s="467"/>
      <c r="D124" s="468"/>
      <c r="E124" s="468"/>
      <c r="F124" s="192"/>
      <c r="G124" s="192"/>
      <c r="H124" s="192"/>
      <c r="I124" s="192"/>
      <c r="J124" s="192"/>
      <c r="K124" s="170"/>
      <c r="L124" s="171"/>
      <c r="M124" s="172"/>
      <c r="N124" s="168" t="e">
        <f t="shared" si="10"/>
        <v>#DIV/0!</v>
      </c>
      <c r="O124" s="317"/>
      <c r="P124" s="305"/>
    </row>
    <row r="125" spans="1:16" ht="23.25" x14ac:dyDescent="0.35">
      <c r="A125" s="321"/>
      <c r="B125" s="500"/>
      <c r="C125" s="467"/>
      <c r="D125" s="468"/>
      <c r="E125" s="468"/>
      <c r="F125" s="293"/>
      <c r="G125" s="293"/>
      <c r="H125" s="293"/>
      <c r="I125" s="293"/>
      <c r="J125" s="294"/>
      <c r="K125" s="139"/>
      <c r="L125" s="167"/>
      <c r="M125" s="167"/>
      <c r="N125" s="168" t="e">
        <f t="shared" si="10"/>
        <v>#DIV/0!</v>
      </c>
      <c r="O125" s="317"/>
      <c r="P125" s="305"/>
    </row>
    <row r="126" spans="1:16" s="42" customFormat="1" ht="23.25" x14ac:dyDescent="0.35">
      <c r="A126" s="321"/>
      <c r="B126" s="500"/>
      <c r="C126" s="467"/>
      <c r="D126" s="468"/>
      <c r="E126" s="468"/>
      <c r="F126" s="297"/>
      <c r="G126" s="297"/>
      <c r="H126" s="297"/>
      <c r="I126" s="297"/>
      <c r="J126" s="296"/>
      <c r="K126" s="139"/>
      <c r="L126" s="167"/>
      <c r="M126" s="167"/>
      <c r="N126" s="168" t="e">
        <f t="shared" si="10"/>
        <v>#DIV/0!</v>
      </c>
      <c r="O126" s="317"/>
      <c r="P126" s="305"/>
    </row>
    <row r="127" spans="1:16" s="42" customFormat="1" ht="23.25" x14ac:dyDescent="0.35">
      <c r="A127" s="321"/>
      <c r="B127" s="500"/>
      <c r="C127" s="467"/>
      <c r="D127" s="468"/>
      <c r="E127" s="468"/>
      <c r="F127" s="297"/>
      <c r="G127" s="297"/>
      <c r="H127" s="297"/>
      <c r="I127" s="297"/>
      <c r="J127" s="296"/>
      <c r="K127" s="139"/>
      <c r="L127" s="167"/>
      <c r="M127" s="167"/>
      <c r="N127" s="168" t="e">
        <f t="shared" si="10"/>
        <v>#DIV/0!</v>
      </c>
      <c r="O127" s="317"/>
      <c r="P127" s="305"/>
    </row>
    <row r="128" spans="1:16" s="42" customFormat="1" ht="23.25" x14ac:dyDescent="0.35">
      <c r="A128" s="321"/>
      <c r="B128" s="500"/>
      <c r="C128" s="467"/>
      <c r="D128" s="468"/>
      <c r="E128" s="468"/>
      <c r="F128" s="297"/>
      <c r="G128" s="297"/>
      <c r="H128" s="297"/>
      <c r="I128" s="297"/>
      <c r="J128" s="296"/>
      <c r="K128" s="139"/>
      <c r="L128" s="167"/>
      <c r="M128" s="167"/>
      <c r="N128" s="168" t="e">
        <f t="shared" si="10"/>
        <v>#DIV/0!</v>
      </c>
      <c r="O128" s="317"/>
      <c r="P128" s="305"/>
    </row>
    <row r="129" spans="1:16" ht="23.25" x14ac:dyDescent="0.35">
      <c r="A129" s="321"/>
      <c r="B129" s="500"/>
      <c r="C129" s="467"/>
      <c r="D129" s="468"/>
      <c r="E129" s="468"/>
      <c r="F129" s="297"/>
      <c r="G129" s="297"/>
      <c r="H129" s="297"/>
      <c r="I129" s="297"/>
      <c r="J129" s="296"/>
      <c r="K129" s="139"/>
      <c r="L129" s="167"/>
      <c r="M129" s="167"/>
      <c r="N129" s="168" t="e">
        <f t="shared" si="10"/>
        <v>#DIV/0!</v>
      </c>
      <c r="O129" s="317"/>
      <c r="P129" s="305"/>
    </row>
    <row r="130" spans="1:16" ht="23.25" x14ac:dyDescent="0.35">
      <c r="A130" s="321"/>
      <c r="B130" s="500"/>
      <c r="C130" s="467"/>
      <c r="D130" s="468"/>
      <c r="E130" s="468"/>
      <c r="F130" s="297"/>
      <c r="G130" s="297"/>
      <c r="H130" s="297"/>
      <c r="I130" s="297"/>
      <c r="J130" s="296"/>
      <c r="K130" s="139"/>
      <c r="L130" s="167"/>
      <c r="M130" s="167"/>
      <c r="N130" s="168" t="e">
        <f t="shared" si="10"/>
        <v>#DIV/0!</v>
      </c>
      <c r="O130" s="317"/>
      <c r="P130" s="305"/>
    </row>
    <row r="131" spans="1:16" ht="23.25" x14ac:dyDescent="0.35">
      <c r="A131" s="321"/>
      <c r="B131" s="500"/>
      <c r="C131" s="467"/>
      <c r="D131" s="468"/>
      <c r="E131" s="468"/>
      <c r="F131" s="297"/>
      <c r="G131" s="297"/>
      <c r="H131" s="297"/>
      <c r="I131" s="297"/>
      <c r="J131" s="296"/>
      <c r="K131" s="139"/>
      <c r="L131" s="167"/>
      <c r="M131" s="167"/>
      <c r="N131" s="168" t="e">
        <f t="shared" si="10"/>
        <v>#DIV/0!</v>
      </c>
      <c r="O131" s="317"/>
      <c r="P131" s="305"/>
    </row>
    <row r="132" spans="1:16" ht="23.25" x14ac:dyDescent="0.35">
      <c r="A132" s="321"/>
      <c r="B132" s="500"/>
      <c r="C132" s="467"/>
      <c r="D132" s="468"/>
      <c r="E132" s="468"/>
      <c r="F132" s="297"/>
      <c r="G132" s="297"/>
      <c r="H132" s="297"/>
      <c r="I132" s="297"/>
      <c r="J132" s="296"/>
      <c r="K132" s="139"/>
      <c r="L132" s="167"/>
      <c r="M132" s="167"/>
      <c r="N132" s="168" t="e">
        <f t="shared" si="10"/>
        <v>#DIV/0!</v>
      </c>
      <c r="O132" s="317"/>
      <c r="P132" s="305"/>
    </row>
    <row r="133" spans="1:16" ht="23.25" x14ac:dyDescent="0.35">
      <c r="A133" s="321"/>
      <c r="B133" s="500"/>
      <c r="C133" s="467"/>
      <c r="D133" s="468"/>
      <c r="E133" s="468"/>
      <c r="F133" s="297"/>
      <c r="G133" s="297"/>
      <c r="H133" s="297"/>
      <c r="I133" s="297"/>
      <c r="J133" s="296"/>
      <c r="K133" s="193"/>
      <c r="L133" s="167"/>
      <c r="M133" s="167"/>
      <c r="N133" s="168" t="e">
        <f t="shared" si="10"/>
        <v>#DIV/0!</v>
      </c>
      <c r="O133" s="317"/>
      <c r="P133" s="305"/>
    </row>
    <row r="134" spans="1:16" ht="301.5" customHeight="1" thickBot="1" x14ac:dyDescent="0.4">
      <c r="A134" s="322"/>
      <c r="B134" s="501"/>
      <c r="C134" s="467"/>
      <c r="D134" s="468"/>
      <c r="E134" s="468"/>
      <c r="F134" s="299"/>
      <c r="G134" s="299"/>
      <c r="H134" s="299"/>
      <c r="I134" s="299"/>
      <c r="J134" s="300"/>
      <c r="K134" s="496" t="s">
        <v>49</v>
      </c>
      <c r="L134" s="497"/>
      <c r="M134" s="498"/>
      <c r="N134" s="194">
        <f>(N107+N108+N109+N110+N111+N112)/5</f>
        <v>100</v>
      </c>
      <c r="O134" s="318"/>
      <c r="P134" s="306"/>
    </row>
    <row r="135" spans="1:16" ht="31.5" customHeight="1" thickBot="1" x14ac:dyDescent="0.3">
      <c r="A135" s="320">
        <v>8</v>
      </c>
      <c r="B135" s="363" t="s">
        <v>198</v>
      </c>
      <c r="C135" s="195">
        <v>5</v>
      </c>
      <c r="D135" s="195">
        <v>4</v>
      </c>
      <c r="E135" s="196">
        <f>D135/C135*100</f>
        <v>80</v>
      </c>
      <c r="F135" s="89" t="s">
        <v>6</v>
      </c>
      <c r="G135" s="127">
        <f>G136+G137+G138+G139</f>
        <v>1567.5</v>
      </c>
      <c r="H135" s="127">
        <f>H136+H137+H138+H139</f>
        <v>1912.3</v>
      </c>
      <c r="I135" s="90">
        <f>H135/G135*100</f>
        <v>121.99681020733652</v>
      </c>
      <c r="J135" s="92">
        <f>E135/I135*100</f>
        <v>65.575485018041107</v>
      </c>
      <c r="K135" s="197" t="s">
        <v>137</v>
      </c>
      <c r="L135" s="198">
        <v>4</v>
      </c>
      <c r="M135" s="199">
        <v>3</v>
      </c>
      <c r="N135" s="159">
        <v>133.30000000000001</v>
      </c>
      <c r="O135" s="316">
        <f>N151*J135/100</f>
        <v>72.854363855043673</v>
      </c>
      <c r="P135" s="462" t="s">
        <v>296</v>
      </c>
    </row>
    <row r="136" spans="1:16" ht="95.25" thickBot="1" x14ac:dyDescent="0.3">
      <c r="A136" s="321"/>
      <c r="B136" s="363"/>
      <c r="C136" s="335" t="s">
        <v>303</v>
      </c>
      <c r="D136" s="336"/>
      <c r="E136" s="337"/>
      <c r="F136" s="53" t="s">
        <v>52</v>
      </c>
      <c r="G136" s="127"/>
      <c r="H136" s="127"/>
      <c r="I136" s="90" t="e">
        <f>H136/G136*100</f>
        <v>#DIV/0!</v>
      </c>
      <c r="J136" s="99"/>
      <c r="K136" s="200" t="s">
        <v>138</v>
      </c>
      <c r="L136" s="198">
        <v>25</v>
      </c>
      <c r="M136" s="199">
        <v>25</v>
      </c>
      <c r="N136" s="159">
        <v>100</v>
      </c>
      <c r="O136" s="317"/>
      <c r="P136" s="305"/>
    </row>
    <row r="137" spans="1:16" ht="96.75" thickBot="1" x14ac:dyDescent="0.3">
      <c r="A137" s="321"/>
      <c r="B137" s="363"/>
      <c r="C137" s="338"/>
      <c r="D137" s="339"/>
      <c r="E137" s="340"/>
      <c r="F137" s="53" t="s">
        <v>51</v>
      </c>
      <c r="G137" s="127"/>
      <c r="H137" s="127"/>
      <c r="I137" s="90" t="e">
        <f>H137/G137*100</f>
        <v>#DIV/0!</v>
      </c>
      <c r="J137" s="99"/>
      <c r="K137" s="200" t="s">
        <v>139</v>
      </c>
      <c r="L137" s="198">
        <v>100</v>
      </c>
      <c r="M137" s="201">
        <v>100</v>
      </c>
      <c r="N137" s="159">
        <v>100</v>
      </c>
      <c r="O137" s="317"/>
      <c r="P137" s="305"/>
    </row>
    <row r="138" spans="1:16" ht="75" thickBot="1" x14ac:dyDescent="0.3">
      <c r="A138" s="321"/>
      <c r="B138" s="363"/>
      <c r="C138" s="338"/>
      <c r="D138" s="339"/>
      <c r="E138" s="340"/>
      <c r="F138" s="53" t="s">
        <v>53</v>
      </c>
      <c r="G138" s="90">
        <v>1567.5</v>
      </c>
      <c r="H138" s="90">
        <v>1912.3</v>
      </c>
      <c r="I138" s="90">
        <f>H138/G138*100</f>
        <v>121.99681020733652</v>
      </c>
      <c r="J138" s="145">
        <f>E135/I135*100</f>
        <v>65.575485018041107</v>
      </c>
      <c r="K138" s="200"/>
      <c r="L138" s="171"/>
      <c r="M138" s="172"/>
      <c r="N138" s="163" t="e">
        <f t="shared" ref="N138:N150" si="11">M138/L138*100</f>
        <v>#DIV/0!</v>
      </c>
      <c r="O138" s="317"/>
      <c r="P138" s="305"/>
    </row>
    <row r="139" spans="1:16" ht="105" thickBot="1" x14ac:dyDescent="0.3">
      <c r="A139" s="321"/>
      <c r="B139" s="363"/>
      <c r="C139" s="338"/>
      <c r="D139" s="339"/>
      <c r="E139" s="340"/>
      <c r="F139" s="54" t="s">
        <v>54</v>
      </c>
      <c r="G139" s="127"/>
      <c r="H139" s="127"/>
      <c r="I139" s="90"/>
      <c r="J139" s="99"/>
      <c r="K139" s="202"/>
      <c r="L139" s="171"/>
      <c r="M139" s="172"/>
      <c r="N139" s="163" t="e">
        <f t="shared" si="11"/>
        <v>#DIV/0!</v>
      </c>
      <c r="O139" s="317"/>
      <c r="P139" s="305"/>
    </row>
    <row r="140" spans="1:16" ht="24" thickBot="1" x14ac:dyDescent="0.4">
      <c r="A140" s="321"/>
      <c r="B140" s="363"/>
      <c r="C140" s="338"/>
      <c r="D140" s="339"/>
      <c r="E140" s="340"/>
      <c r="F140" s="59"/>
      <c r="G140" s="293"/>
      <c r="H140" s="293"/>
      <c r="I140" s="293"/>
      <c r="J140" s="294"/>
      <c r="K140" s="203"/>
      <c r="L140" s="167"/>
      <c r="M140" s="167"/>
      <c r="N140" s="163" t="e">
        <f t="shared" si="11"/>
        <v>#DIV/0!</v>
      </c>
      <c r="O140" s="317"/>
      <c r="P140" s="305"/>
    </row>
    <row r="141" spans="1:16" ht="24" thickBot="1" x14ac:dyDescent="0.4">
      <c r="A141" s="321"/>
      <c r="B141" s="363"/>
      <c r="C141" s="338"/>
      <c r="D141" s="339"/>
      <c r="E141" s="340"/>
      <c r="F141" s="295"/>
      <c r="G141" s="297"/>
      <c r="H141" s="297"/>
      <c r="I141" s="297"/>
      <c r="J141" s="296"/>
      <c r="K141" s="203"/>
      <c r="L141" s="167"/>
      <c r="M141" s="167"/>
      <c r="N141" s="168" t="e">
        <f t="shared" si="11"/>
        <v>#DIV/0!</v>
      </c>
      <c r="O141" s="317"/>
      <c r="P141" s="305"/>
    </row>
    <row r="142" spans="1:16" ht="24" thickBot="1" x14ac:dyDescent="0.4">
      <c r="A142" s="321"/>
      <c r="B142" s="363"/>
      <c r="C142" s="338"/>
      <c r="D142" s="339"/>
      <c r="E142" s="340"/>
      <c r="F142" s="295"/>
      <c r="G142" s="297"/>
      <c r="H142" s="297"/>
      <c r="I142" s="297"/>
      <c r="J142" s="296"/>
      <c r="K142" s="203"/>
      <c r="L142" s="167"/>
      <c r="M142" s="167"/>
      <c r="N142" s="168" t="e">
        <f t="shared" si="11"/>
        <v>#DIV/0!</v>
      </c>
      <c r="O142" s="317"/>
      <c r="P142" s="305"/>
    </row>
    <row r="143" spans="1:16" ht="24" thickBot="1" x14ac:dyDescent="0.4">
      <c r="A143" s="321"/>
      <c r="B143" s="363"/>
      <c r="C143" s="338"/>
      <c r="D143" s="339"/>
      <c r="E143" s="340"/>
      <c r="F143" s="295"/>
      <c r="G143" s="297"/>
      <c r="H143" s="297"/>
      <c r="I143" s="297"/>
      <c r="J143" s="296"/>
      <c r="K143" s="202"/>
      <c r="L143" s="167"/>
      <c r="M143" s="167"/>
      <c r="N143" s="168" t="e">
        <f t="shared" si="11"/>
        <v>#DIV/0!</v>
      </c>
      <c r="O143" s="317"/>
      <c r="P143" s="305"/>
    </row>
    <row r="144" spans="1:16" ht="24" thickBot="1" x14ac:dyDescent="0.4">
      <c r="A144" s="321"/>
      <c r="B144" s="363"/>
      <c r="C144" s="338"/>
      <c r="D144" s="339"/>
      <c r="E144" s="340"/>
      <c r="F144" s="295"/>
      <c r="G144" s="297"/>
      <c r="H144" s="297"/>
      <c r="I144" s="297"/>
      <c r="J144" s="296"/>
      <c r="K144" s="203"/>
      <c r="L144" s="167"/>
      <c r="M144" s="167"/>
      <c r="N144" s="168" t="e">
        <f t="shared" si="11"/>
        <v>#DIV/0!</v>
      </c>
      <c r="O144" s="317"/>
      <c r="P144" s="305"/>
    </row>
    <row r="145" spans="1:16" ht="24" thickBot="1" x14ac:dyDescent="0.4">
      <c r="A145" s="321"/>
      <c r="B145" s="363"/>
      <c r="C145" s="338"/>
      <c r="D145" s="339"/>
      <c r="E145" s="340"/>
      <c r="F145" s="295"/>
      <c r="G145" s="297"/>
      <c r="H145" s="297"/>
      <c r="I145" s="297"/>
      <c r="J145" s="296"/>
      <c r="K145" s="203"/>
      <c r="L145" s="167"/>
      <c r="M145" s="167"/>
      <c r="N145" s="168" t="e">
        <f t="shared" si="11"/>
        <v>#DIV/0!</v>
      </c>
      <c r="O145" s="317"/>
      <c r="P145" s="305"/>
    </row>
    <row r="146" spans="1:16" ht="24" thickBot="1" x14ac:dyDescent="0.4">
      <c r="A146" s="321"/>
      <c r="B146" s="363"/>
      <c r="C146" s="338"/>
      <c r="D146" s="339"/>
      <c r="E146" s="340"/>
      <c r="F146" s="295"/>
      <c r="G146" s="297"/>
      <c r="H146" s="297"/>
      <c r="I146" s="297"/>
      <c r="J146" s="296"/>
      <c r="K146" s="203"/>
      <c r="L146" s="167"/>
      <c r="M146" s="167"/>
      <c r="N146" s="168" t="e">
        <f t="shared" si="11"/>
        <v>#DIV/0!</v>
      </c>
      <c r="O146" s="317"/>
      <c r="P146" s="305"/>
    </row>
    <row r="147" spans="1:16" ht="24" thickBot="1" x14ac:dyDescent="0.4">
      <c r="A147" s="321"/>
      <c r="B147" s="363"/>
      <c r="C147" s="338"/>
      <c r="D147" s="339"/>
      <c r="E147" s="340"/>
      <c r="F147" s="295"/>
      <c r="G147" s="297"/>
      <c r="H147" s="297"/>
      <c r="I147" s="297"/>
      <c r="J147" s="296"/>
      <c r="K147" s="202"/>
      <c r="L147" s="167"/>
      <c r="M147" s="167"/>
      <c r="N147" s="168" t="e">
        <f t="shared" si="11"/>
        <v>#DIV/0!</v>
      </c>
      <c r="O147" s="317"/>
      <c r="P147" s="305"/>
    </row>
    <row r="148" spans="1:16" ht="24" thickBot="1" x14ac:dyDescent="0.4">
      <c r="A148" s="321"/>
      <c r="B148" s="363"/>
      <c r="C148" s="338"/>
      <c r="D148" s="339"/>
      <c r="E148" s="340"/>
      <c r="F148" s="295"/>
      <c r="G148" s="297"/>
      <c r="H148" s="297"/>
      <c r="I148" s="297"/>
      <c r="J148" s="296"/>
      <c r="K148" s="203"/>
      <c r="L148" s="167"/>
      <c r="M148" s="167"/>
      <c r="N148" s="168" t="e">
        <f t="shared" si="11"/>
        <v>#DIV/0!</v>
      </c>
      <c r="O148" s="317"/>
      <c r="P148" s="305"/>
    </row>
    <row r="149" spans="1:16" ht="24" thickBot="1" x14ac:dyDescent="0.4">
      <c r="A149" s="321"/>
      <c r="B149" s="363"/>
      <c r="C149" s="338"/>
      <c r="D149" s="339"/>
      <c r="E149" s="340"/>
      <c r="F149" s="295"/>
      <c r="G149" s="297"/>
      <c r="H149" s="297"/>
      <c r="I149" s="297"/>
      <c r="J149" s="296"/>
      <c r="K149" s="203"/>
      <c r="L149" s="167"/>
      <c r="M149" s="167"/>
      <c r="N149" s="168" t="e">
        <f t="shared" si="11"/>
        <v>#DIV/0!</v>
      </c>
      <c r="O149" s="317"/>
      <c r="P149" s="305"/>
    </row>
    <row r="150" spans="1:16" ht="24" thickBot="1" x14ac:dyDescent="0.4">
      <c r="A150" s="321"/>
      <c r="B150" s="363"/>
      <c r="C150" s="338"/>
      <c r="D150" s="339"/>
      <c r="E150" s="340"/>
      <c r="F150" s="295"/>
      <c r="G150" s="297"/>
      <c r="H150" s="297"/>
      <c r="I150" s="297"/>
      <c r="J150" s="296"/>
      <c r="K150" s="203"/>
      <c r="L150" s="167"/>
      <c r="M150" s="167"/>
      <c r="N150" s="168" t="e">
        <f t="shared" si="11"/>
        <v>#DIV/0!</v>
      </c>
      <c r="O150" s="317"/>
      <c r="P150" s="305"/>
    </row>
    <row r="151" spans="1:16" ht="409.5" customHeight="1" thickBot="1" x14ac:dyDescent="0.4">
      <c r="A151" s="322"/>
      <c r="B151" s="364"/>
      <c r="C151" s="341"/>
      <c r="D151" s="342"/>
      <c r="E151" s="343"/>
      <c r="F151" s="298"/>
      <c r="G151" s="299"/>
      <c r="H151" s="299"/>
      <c r="I151" s="299"/>
      <c r="J151" s="300"/>
      <c r="K151" s="319" t="s">
        <v>49</v>
      </c>
      <c r="L151" s="314"/>
      <c r="M151" s="315"/>
      <c r="N151" s="173">
        <f>(N135+N136+N137)/3</f>
        <v>111.10000000000001</v>
      </c>
      <c r="O151" s="318"/>
      <c r="P151" s="306"/>
    </row>
    <row r="152" spans="1:16" ht="90.75" thickBot="1" x14ac:dyDescent="0.3">
      <c r="A152" s="320">
        <v>9</v>
      </c>
      <c r="B152" s="323" t="s">
        <v>254</v>
      </c>
      <c r="C152" s="87">
        <v>26</v>
      </c>
      <c r="D152" s="87">
        <v>23</v>
      </c>
      <c r="E152" s="88">
        <f>D152/C152*100</f>
        <v>88.461538461538453</v>
      </c>
      <c r="F152" s="89" t="s">
        <v>6</v>
      </c>
      <c r="G152" s="90">
        <f>G153+G154+G155+G156</f>
        <v>3</v>
      </c>
      <c r="H152" s="90">
        <f>H153+H154+H155+H156</f>
        <v>3</v>
      </c>
      <c r="I152" s="91">
        <f>H152/G152*100</f>
        <v>100</v>
      </c>
      <c r="J152" s="92">
        <f>E152/I152*100</f>
        <v>88.461538461538453</v>
      </c>
      <c r="K152" s="202" t="s">
        <v>58</v>
      </c>
      <c r="L152" s="132">
        <v>84.5</v>
      </c>
      <c r="M152" s="126">
        <v>85</v>
      </c>
      <c r="N152" s="160">
        <f t="shared" ref="N152:N156" si="12">M152/L152*100</f>
        <v>100.59171597633136</v>
      </c>
      <c r="O152" s="316">
        <f>(N157*J152)/100</f>
        <v>86.593320473918126</v>
      </c>
      <c r="P152" s="462" t="s">
        <v>56</v>
      </c>
    </row>
    <row r="153" spans="1:16" ht="95.25" thickBot="1" x14ac:dyDescent="0.3">
      <c r="A153" s="321"/>
      <c r="B153" s="324"/>
      <c r="C153" s="419" t="s">
        <v>274</v>
      </c>
      <c r="D153" s="448"/>
      <c r="E153" s="449"/>
      <c r="F153" s="53" t="s">
        <v>52</v>
      </c>
      <c r="G153" s="127"/>
      <c r="H153" s="127"/>
      <c r="I153" s="90" t="e">
        <f>H153/G153*100</f>
        <v>#DIV/0!</v>
      </c>
      <c r="J153" s="99" t="e">
        <f>E153/I153*100</f>
        <v>#DIV/0!</v>
      </c>
      <c r="K153" s="203" t="s">
        <v>59</v>
      </c>
      <c r="L153" s="132">
        <v>81.5</v>
      </c>
      <c r="M153" s="126">
        <v>82</v>
      </c>
      <c r="N153" s="160">
        <f t="shared" si="12"/>
        <v>100.61349693251533</v>
      </c>
      <c r="O153" s="317"/>
      <c r="P153" s="305"/>
    </row>
    <row r="154" spans="1:16" ht="96.75" thickBot="1" x14ac:dyDescent="0.3">
      <c r="A154" s="321"/>
      <c r="B154" s="324"/>
      <c r="C154" s="450"/>
      <c r="D154" s="451"/>
      <c r="E154" s="452"/>
      <c r="F154" s="53" t="s">
        <v>51</v>
      </c>
      <c r="G154" s="127"/>
      <c r="H154" s="127"/>
      <c r="I154" s="90" t="e">
        <f>H154/G154*100</f>
        <v>#DIV/0!</v>
      </c>
      <c r="J154" s="99" t="e">
        <f>E154/I154*100</f>
        <v>#DIV/0!</v>
      </c>
      <c r="K154" s="203" t="s">
        <v>60</v>
      </c>
      <c r="L154" s="132">
        <v>170</v>
      </c>
      <c r="M154" s="126">
        <v>150</v>
      </c>
      <c r="N154" s="160">
        <f t="shared" si="12"/>
        <v>88.235294117647058</v>
      </c>
      <c r="O154" s="317"/>
      <c r="P154" s="305"/>
    </row>
    <row r="155" spans="1:16" ht="90.75" thickBot="1" x14ac:dyDescent="0.3">
      <c r="A155" s="321"/>
      <c r="B155" s="324"/>
      <c r="C155" s="450"/>
      <c r="D155" s="451"/>
      <c r="E155" s="452"/>
      <c r="F155" s="53" t="s">
        <v>53</v>
      </c>
      <c r="G155" s="127">
        <v>3</v>
      </c>
      <c r="H155" s="177">
        <v>3</v>
      </c>
      <c r="I155" s="91">
        <f>H155/G155*100</f>
        <v>100</v>
      </c>
      <c r="J155" s="99">
        <f>E155/I155*100</f>
        <v>0</v>
      </c>
      <c r="K155" s="203" t="s">
        <v>61</v>
      </c>
      <c r="L155" s="132">
        <v>1</v>
      </c>
      <c r="M155" s="126">
        <v>1</v>
      </c>
      <c r="N155" s="159">
        <f t="shared" si="12"/>
        <v>100</v>
      </c>
      <c r="O155" s="317"/>
      <c r="P155" s="305"/>
    </row>
    <row r="156" spans="1:16" ht="203.25" thickBot="1" x14ac:dyDescent="0.3">
      <c r="A156" s="321"/>
      <c r="B156" s="324"/>
      <c r="C156" s="450"/>
      <c r="D156" s="451"/>
      <c r="E156" s="452"/>
      <c r="F156" s="54" t="s">
        <v>54</v>
      </c>
      <c r="G156" s="127"/>
      <c r="H156" s="127"/>
      <c r="I156" s="90" t="e">
        <f>H156/G156*100</f>
        <v>#DIV/0!</v>
      </c>
      <c r="J156" s="99" t="e">
        <f>E156/I156*100</f>
        <v>#DIV/0!</v>
      </c>
      <c r="K156" s="202" t="s">
        <v>62</v>
      </c>
      <c r="L156" s="132">
        <v>12</v>
      </c>
      <c r="M156" s="126">
        <v>12</v>
      </c>
      <c r="N156" s="204">
        <f t="shared" si="12"/>
        <v>100</v>
      </c>
      <c r="O156" s="317"/>
      <c r="P156" s="305"/>
    </row>
    <row r="157" spans="1:16" ht="409.5" customHeight="1" thickBot="1" x14ac:dyDescent="0.4">
      <c r="A157" s="322"/>
      <c r="B157" s="325"/>
      <c r="C157" s="453"/>
      <c r="D157" s="454"/>
      <c r="E157" s="455"/>
      <c r="F157" s="69"/>
      <c r="G157" s="70"/>
      <c r="H157" s="70"/>
      <c r="I157" s="70"/>
      <c r="J157" s="71"/>
      <c r="K157" s="319" t="s">
        <v>49</v>
      </c>
      <c r="L157" s="314"/>
      <c r="M157" s="315"/>
      <c r="N157" s="173">
        <f>(N152+N153+N154+N155+N156)/5</f>
        <v>97.888101405298755</v>
      </c>
      <c r="O157" s="318"/>
      <c r="P157" s="306"/>
    </row>
    <row r="158" spans="1:16" ht="46.5" x14ac:dyDescent="0.35">
      <c r="A158" s="394">
        <v>10</v>
      </c>
      <c r="B158" s="323" t="s">
        <v>273</v>
      </c>
      <c r="C158" s="87">
        <v>15</v>
      </c>
      <c r="D158" s="87">
        <v>15</v>
      </c>
      <c r="E158" s="88">
        <f>D158/C158*100</f>
        <v>100</v>
      </c>
      <c r="F158" s="89" t="s">
        <v>6</v>
      </c>
      <c r="G158" s="90">
        <f>+G159+G160+G161+G162</f>
        <v>2</v>
      </c>
      <c r="H158" s="91">
        <f>+H159+H160+H161+H162</f>
        <v>2</v>
      </c>
      <c r="I158" s="91">
        <f>H158/G158*100</f>
        <v>100</v>
      </c>
      <c r="J158" s="92">
        <f>E158/I158*100</f>
        <v>100</v>
      </c>
      <c r="K158" s="156" t="s">
        <v>199</v>
      </c>
      <c r="L158" s="198">
        <v>0</v>
      </c>
      <c r="M158" s="199">
        <v>0</v>
      </c>
      <c r="N158" s="160">
        <v>100</v>
      </c>
      <c r="O158" s="519">
        <f>N177*J158/100</f>
        <v>100</v>
      </c>
      <c r="P158" s="462" t="s">
        <v>56</v>
      </c>
    </row>
    <row r="159" spans="1:16" ht="94.5" x14ac:dyDescent="0.35">
      <c r="A159" s="395"/>
      <c r="B159" s="324"/>
      <c r="C159" s="335" t="s">
        <v>256</v>
      </c>
      <c r="D159" s="336"/>
      <c r="E159" s="337"/>
      <c r="F159" s="53" t="s">
        <v>52</v>
      </c>
      <c r="G159" s="127"/>
      <c r="H159" s="127"/>
      <c r="I159" s="90" t="e">
        <f>H159/G159*100</f>
        <v>#DIV/0!</v>
      </c>
      <c r="J159" s="99" t="e">
        <f>E159/I159*100</f>
        <v>#DIV/0!</v>
      </c>
      <c r="K159" s="156" t="s">
        <v>183</v>
      </c>
      <c r="L159" s="198">
        <v>1</v>
      </c>
      <c r="M159" s="199">
        <v>1</v>
      </c>
      <c r="N159" s="160">
        <f t="shared" ref="N159:N175" si="13">(M159/L159)*100</f>
        <v>100</v>
      </c>
      <c r="O159" s="520"/>
      <c r="P159" s="305"/>
    </row>
    <row r="160" spans="1:16" ht="96" x14ac:dyDescent="0.35">
      <c r="A160" s="395"/>
      <c r="B160" s="324"/>
      <c r="C160" s="338"/>
      <c r="D160" s="339"/>
      <c r="E160" s="340"/>
      <c r="F160" s="53" t="s">
        <v>51</v>
      </c>
      <c r="G160" s="127"/>
      <c r="H160" s="127"/>
      <c r="I160" s="90" t="e">
        <f>H160/G160*100</f>
        <v>#DIV/0!</v>
      </c>
      <c r="J160" s="99" t="e">
        <f>E160/I160*100</f>
        <v>#DIV/0!</v>
      </c>
      <c r="K160" s="156" t="s">
        <v>184</v>
      </c>
      <c r="L160" s="198">
        <v>1</v>
      </c>
      <c r="M160" s="199">
        <v>1</v>
      </c>
      <c r="N160" s="160">
        <f t="shared" si="13"/>
        <v>100</v>
      </c>
      <c r="O160" s="520"/>
      <c r="P160" s="305"/>
    </row>
    <row r="161" spans="1:16" ht="75" thickBot="1" x14ac:dyDescent="0.3">
      <c r="A161" s="395"/>
      <c r="B161" s="324"/>
      <c r="C161" s="338"/>
      <c r="D161" s="339"/>
      <c r="E161" s="340"/>
      <c r="F161" s="53" t="s">
        <v>53</v>
      </c>
      <c r="G161" s="127">
        <v>2</v>
      </c>
      <c r="H161" s="199">
        <v>2</v>
      </c>
      <c r="I161" s="91">
        <f>H161/G161*100</f>
        <v>100</v>
      </c>
      <c r="J161" s="99">
        <f>E161/I161*100</f>
        <v>0</v>
      </c>
      <c r="K161" s="203"/>
      <c r="L161" s="171"/>
      <c r="M161" s="172"/>
      <c r="N161" s="205" t="e">
        <f t="shared" si="13"/>
        <v>#DIV/0!</v>
      </c>
      <c r="O161" s="520"/>
      <c r="P161" s="305"/>
    </row>
    <row r="162" spans="1:16" ht="105" thickBot="1" x14ac:dyDescent="0.3">
      <c r="A162" s="395"/>
      <c r="B162" s="324"/>
      <c r="C162" s="338"/>
      <c r="D162" s="339"/>
      <c r="E162" s="340"/>
      <c r="F162" s="54" t="s">
        <v>54</v>
      </c>
      <c r="G162" s="127"/>
      <c r="H162" s="127"/>
      <c r="I162" s="90" t="e">
        <f>H162/G162*100</f>
        <v>#DIV/0!</v>
      </c>
      <c r="J162" s="99"/>
      <c r="K162" s="202"/>
      <c r="L162" s="171"/>
      <c r="M162" s="172"/>
      <c r="N162" s="160" t="e">
        <f t="shared" si="13"/>
        <v>#DIV/0!</v>
      </c>
      <c r="O162" s="520"/>
      <c r="P162" s="305"/>
    </row>
    <row r="163" spans="1:16" ht="24" thickBot="1" x14ac:dyDescent="0.4">
      <c r="A163" s="395"/>
      <c r="B163" s="324"/>
      <c r="C163" s="338"/>
      <c r="D163" s="339"/>
      <c r="E163" s="340"/>
      <c r="F163" s="55"/>
      <c r="G163" s="56"/>
      <c r="H163" s="56"/>
      <c r="I163" s="57"/>
      <c r="J163" s="58"/>
      <c r="K163" s="203"/>
      <c r="L163" s="171"/>
      <c r="M163" s="172"/>
      <c r="N163" s="206" t="e">
        <f t="shared" si="13"/>
        <v>#DIV/0!</v>
      </c>
      <c r="O163" s="520"/>
      <c r="P163" s="305"/>
    </row>
    <row r="164" spans="1:16" ht="24" thickBot="1" x14ac:dyDescent="0.4">
      <c r="A164" s="395"/>
      <c r="B164" s="324"/>
      <c r="C164" s="338"/>
      <c r="D164" s="339"/>
      <c r="E164" s="340"/>
      <c r="F164" s="59"/>
      <c r="G164" s="293"/>
      <c r="H164" s="293"/>
      <c r="I164" s="293"/>
      <c r="J164" s="294"/>
      <c r="K164" s="203"/>
      <c r="L164" s="167"/>
      <c r="M164" s="167"/>
      <c r="N164" s="206" t="e">
        <f t="shared" si="13"/>
        <v>#DIV/0!</v>
      </c>
      <c r="O164" s="520"/>
      <c r="P164" s="305"/>
    </row>
    <row r="165" spans="1:16" ht="24" thickBot="1" x14ac:dyDescent="0.4">
      <c r="A165" s="395"/>
      <c r="B165" s="324"/>
      <c r="C165" s="338"/>
      <c r="D165" s="339"/>
      <c r="E165" s="340"/>
      <c r="F165" s="295"/>
      <c r="G165" s="297"/>
      <c r="H165" s="297"/>
      <c r="I165" s="297"/>
      <c r="J165" s="296"/>
      <c r="K165" s="203"/>
      <c r="L165" s="167"/>
      <c r="M165" s="167"/>
      <c r="N165" s="206" t="e">
        <f t="shared" si="13"/>
        <v>#DIV/0!</v>
      </c>
      <c r="O165" s="520"/>
      <c r="P165" s="305"/>
    </row>
    <row r="166" spans="1:16" ht="24" thickBot="1" x14ac:dyDescent="0.4">
      <c r="A166" s="395"/>
      <c r="B166" s="324"/>
      <c r="C166" s="338"/>
      <c r="D166" s="339"/>
      <c r="E166" s="340"/>
      <c r="F166" s="295"/>
      <c r="G166" s="297"/>
      <c r="H166" s="297"/>
      <c r="I166" s="297"/>
      <c r="J166" s="296"/>
      <c r="K166" s="203"/>
      <c r="L166" s="167"/>
      <c r="M166" s="167"/>
      <c r="N166" s="206" t="e">
        <f t="shared" si="13"/>
        <v>#DIV/0!</v>
      </c>
      <c r="O166" s="520"/>
      <c r="P166" s="305"/>
    </row>
    <row r="167" spans="1:16" ht="24" thickBot="1" x14ac:dyDescent="0.4">
      <c r="A167" s="395"/>
      <c r="B167" s="324"/>
      <c r="C167" s="338"/>
      <c r="D167" s="339"/>
      <c r="E167" s="340"/>
      <c r="F167" s="295"/>
      <c r="G167" s="297"/>
      <c r="H167" s="297"/>
      <c r="I167" s="297"/>
      <c r="J167" s="296"/>
      <c r="K167" s="203"/>
      <c r="L167" s="167"/>
      <c r="M167" s="167"/>
      <c r="N167" s="206" t="e">
        <f t="shared" si="13"/>
        <v>#DIV/0!</v>
      </c>
      <c r="O167" s="520"/>
      <c r="P167" s="305"/>
    </row>
    <row r="168" spans="1:16" ht="24" thickBot="1" x14ac:dyDescent="0.4">
      <c r="A168" s="395"/>
      <c r="B168" s="324"/>
      <c r="C168" s="338"/>
      <c r="D168" s="339"/>
      <c r="E168" s="340"/>
      <c r="F168" s="295"/>
      <c r="G168" s="297"/>
      <c r="H168" s="297"/>
      <c r="I168" s="297"/>
      <c r="J168" s="296"/>
      <c r="K168" s="203"/>
      <c r="L168" s="167"/>
      <c r="M168" s="167"/>
      <c r="N168" s="206" t="e">
        <f t="shared" si="13"/>
        <v>#DIV/0!</v>
      </c>
      <c r="O168" s="520"/>
      <c r="P168" s="305"/>
    </row>
    <row r="169" spans="1:16" ht="24" thickBot="1" x14ac:dyDescent="0.4">
      <c r="A169" s="395"/>
      <c r="B169" s="324"/>
      <c r="C169" s="338"/>
      <c r="D169" s="339"/>
      <c r="E169" s="340"/>
      <c r="F169" s="295"/>
      <c r="G169" s="297"/>
      <c r="H169" s="297"/>
      <c r="I169" s="297"/>
      <c r="J169" s="296"/>
      <c r="K169" s="202"/>
      <c r="L169" s="167"/>
      <c r="M169" s="167"/>
      <c r="N169" s="206" t="e">
        <f t="shared" si="13"/>
        <v>#DIV/0!</v>
      </c>
      <c r="O169" s="520"/>
      <c r="P169" s="305"/>
    </row>
    <row r="170" spans="1:16" ht="24" thickBot="1" x14ac:dyDescent="0.4">
      <c r="A170" s="395"/>
      <c r="B170" s="324"/>
      <c r="C170" s="338"/>
      <c r="D170" s="339"/>
      <c r="E170" s="340"/>
      <c r="F170" s="295"/>
      <c r="G170" s="297"/>
      <c r="H170" s="297"/>
      <c r="I170" s="297"/>
      <c r="J170" s="296"/>
      <c r="K170" s="203"/>
      <c r="L170" s="167"/>
      <c r="M170" s="167"/>
      <c r="N170" s="206" t="e">
        <f t="shared" si="13"/>
        <v>#DIV/0!</v>
      </c>
      <c r="O170" s="520"/>
      <c r="P170" s="305"/>
    </row>
    <row r="171" spans="1:16" ht="24" thickBot="1" x14ac:dyDescent="0.4">
      <c r="A171" s="395"/>
      <c r="B171" s="324"/>
      <c r="C171" s="338"/>
      <c r="D171" s="339"/>
      <c r="E171" s="340"/>
      <c r="F171" s="295"/>
      <c r="G171" s="297"/>
      <c r="H171" s="297"/>
      <c r="I171" s="297"/>
      <c r="J171" s="296"/>
      <c r="K171" s="203"/>
      <c r="L171" s="167"/>
      <c r="M171" s="167"/>
      <c r="N171" s="206" t="e">
        <f t="shared" si="13"/>
        <v>#DIV/0!</v>
      </c>
      <c r="O171" s="520"/>
      <c r="P171" s="305"/>
    </row>
    <row r="172" spans="1:16" ht="24" thickBot="1" x14ac:dyDescent="0.4">
      <c r="A172" s="395"/>
      <c r="B172" s="324"/>
      <c r="C172" s="338"/>
      <c r="D172" s="339"/>
      <c r="E172" s="340"/>
      <c r="F172" s="295"/>
      <c r="G172" s="297"/>
      <c r="H172" s="297"/>
      <c r="I172" s="297"/>
      <c r="J172" s="296"/>
      <c r="K172" s="203"/>
      <c r="L172" s="167"/>
      <c r="M172" s="167"/>
      <c r="N172" s="206" t="e">
        <f t="shared" si="13"/>
        <v>#DIV/0!</v>
      </c>
      <c r="O172" s="520"/>
      <c r="P172" s="305"/>
    </row>
    <row r="173" spans="1:16" ht="24" thickBot="1" x14ac:dyDescent="0.4">
      <c r="A173" s="395"/>
      <c r="B173" s="324"/>
      <c r="C173" s="338"/>
      <c r="D173" s="339"/>
      <c r="E173" s="340"/>
      <c r="F173" s="295"/>
      <c r="G173" s="297"/>
      <c r="H173" s="297"/>
      <c r="I173" s="297"/>
      <c r="J173" s="296"/>
      <c r="K173" s="202"/>
      <c r="L173" s="167"/>
      <c r="M173" s="167"/>
      <c r="N173" s="206" t="e">
        <f t="shared" si="13"/>
        <v>#DIV/0!</v>
      </c>
      <c r="O173" s="520"/>
      <c r="P173" s="305"/>
    </row>
    <row r="174" spans="1:16" ht="24" thickBot="1" x14ac:dyDescent="0.4">
      <c r="A174" s="395"/>
      <c r="B174" s="324"/>
      <c r="C174" s="338"/>
      <c r="D174" s="339"/>
      <c r="E174" s="340"/>
      <c r="F174" s="295"/>
      <c r="G174" s="297"/>
      <c r="H174" s="297"/>
      <c r="I174" s="297"/>
      <c r="J174" s="296"/>
      <c r="K174" s="203"/>
      <c r="L174" s="167"/>
      <c r="M174" s="167"/>
      <c r="N174" s="206" t="e">
        <f t="shared" si="13"/>
        <v>#DIV/0!</v>
      </c>
      <c r="O174" s="520"/>
      <c r="P174" s="305"/>
    </row>
    <row r="175" spans="1:16" ht="24" thickBot="1" x14ac:dyDescent="0.4">
      <c r="A175" s="395"/>
      <c r="B175" s="324"/>
      <c r="C175" s="338"/>
      <c r="D175" s="339"/>
      <c r="E175" s="340"/>
      <c r="F175" s="295"/>
      <c r="G175" s="297"/>
      <c r="H175" s="297"/>
      <c r="I175" s="297"/>
      <c r="J175" s="296"/>
      <c r="K175" s="203"/>
      <c r="L175" s="167"/>
      <c r="M175" s="167"/>
      <c r="N175" s="206" t="e">
        <f t="shared" si="13"/>
        <v>#DIV/0!</v>
      </c>
      <c r="O175" s="520"/>
      <c r="P175" s="305"/>
    </row>
    <row r="176" spans="1:16" ht="24" thickBot="1" x14ac:dyDescent="0.4">
      <c r="A176" s="395"/>
      <c r="B176" s="324"/>
      <c r="C176" s="338"/>
      <c r="D176" s="339"/>
      <c r="E176" s="340"/>
      <c r="F176" s="295"/>
      <c r="G176" s="297"/>
      <c r="H176" s="297"/>
      <c r="I176" s="297"/>
      <c r="J176" s="296"/>
      <c r="K176" s="203"/>
      <c r="L176" s="167"/>
      <c r="M176" s="167"/>
      <c r="N176" s="206"/>
      <c r="O176" s="520"/>
      <c r="P176" s="305"/>
    </row>
    <row r="177" spans="1:16" ht="409.5" customHeight="1" thickBot="1" x14ac:dyDescent="0.4">
      <c r="A177" s="396"/>
      <c r="B177" s="325"/>
      <c r="C177" s="341"/>
      <c r="D177" s="342"/>
      <c r="E177" s="343"/>
      <c r="F177" s="298"/>
      <c r="G177" s="299"/>
      <c r="H177" s="299"/>
      <c r="I177" s="299"/>
      <c r="J177" s="300"/>
      <c r="K177" s="319" t="s">
        <v>49</v>
      </c>
      <c r="L177" s="314"/>
      <c r="M177" s="315"/>
      <c r="N177" s="173">
        <f>(N158+N159+N160)/3</f>
        <v>100</v>
      </c>
      <c r="O177" s="521"/>
      <c r="P177" s="306"/>
    </row>
    <row r="178" spans="1:16" ht="158.25" thickBot="1" x14ac:dyDescent="0.3">
      <c r="A178" s="394">
        <v>11</v>
      </c>
      <c r="B178" s="323" t="s">
        <v>63</v>
      </c>
      <c r="C178" s="87">
        <v>5</v>
      </c>
      <c r="D178" s="87">
        <v>5</v>
      </c>
      <c r="E178" s="88">
        <f>D178/C178*100</f>
        <v>100</v>
      </c>
      <c r="F178" s="89" t="s">
        <v>6</v>
      </c>
      <c r="G178" s="90">
        <f>G179+G180+G181+G182</f>
        <v>8100.1</v>
      </c>
      <c r="H178" s="90">
        <f>H179+H180+H181+H182</f>
        <v>8079.4</v>
      </c>
      <c r="I178" s="90">
        <f>H178/G178*100</f>
        <v>99.744447599412339</v>
      </c>
      <c r="J178" s="92">
        <f>E178/I178*100</f>
        <v>100.25620714409487</v>
      </c>
      <c r="K178" s="202" t="s">
        <v>159</v>
      </c>
      <c r="L178" s="198">
        <v>95</v>
      </c>
      <c r="M178" s="199">
        <v>99.1</v>
      </c>
      <c r="N178" s="207">
        <f t="shared" ref="N178" si="14">(M178/L178)*100</f>
        <v>104.31578947368421</v>
      </c>
      <c r="O178" s="316">
        <f>N197*J178/100</f>
        <v>91.663813656891548</v>
      </c>
      <c r="P178" s="462" t="s">
        <v>56</v>
      </c>
    </row>
    <row r="179" spans="1:16" ht="119.25" customHeight="1" thickBot="1" x14ac:dyDescent="0.3">
      <c r="A179" s="395"/>
      <c r="B179" s="324"/>
      <c r="C179" s="428" t="s">
        <v>304</v>
      </c>
      <c r="D179" s="429"/>
      <c r="E179" s="430"/>
      <c r="F179" s="53" t="s">
        <v>52</v>
      </c>
      <c r="G179" s="127"/>
      <c r="H179" s="127"/>
      <c r="I179" s="90" t="e">
        <f>H179/G179*100</f>
        <v>#DIV/0!</v>
      </c>
      <c r="J179" s="99" t="e">
        <f>E179/I179*100</f>
        <v>#DIV/0!</v>
      </c>
      <c r="K179" s="203" t="s">
        <v>160</v>
      </c>
      <c r="L179" s="198" t="s">
        <v>161</v>
      </c>
      <c r="M179" s="199">
        <v>1.7</v>
      </c>
      <c r="N179" s="207">
        <v>100</v>
      </c>
      <c r="O179" s="317"/>
      <c r="P179" s="305"/>
    </row>
    <row r="180" spans="1:16" ht="108.75" customHeight="1" thickBot="1" x14ac:dyDescent="0.3">
      <c r="A180" s="395"/>
      <c r="B180" s="324"/>
      <c r="C180" s="431"/>
      <c r="D180" s="432"/>
      <c r="E180" s="433"/>
      <c r="F180" s="53" t="s">
        <v>51</v>
      </c>
      <c r="G180" s="127"/>
      <c r="H180" s="127"/>
      <c r="I180" s="90" t="e">
        <f>H180/G180*100</f>
        <v>#DIV/0!</v>
      </c>
      <c r="J180" s="99" t="e">
        <f>E180/I180*100</f>
        <v>#DIV/0!</v>
      </c>
      <c r="K180" s="203" t="s">
        <v>83</v>
      </c>
      <c r="L180" s="198" t="s">
        <v>161</v>
      </c>
      <c r="M180" s="201">
        <v>2.4</v>
      </c>
      <c r="N180" s="207">
        <v>100</v>
      </c>
      <c r="O180" s="317"/>
      <c r="P180" s="305"/>
    </row>
    <row r="181" spans="1:16" ht="95.25" customHeight="1" thickBot="1" x14ac:dyDescent="0.3">
      <c r="A181" s="395"/>
      <c r="B181" s="324"/>
      <c r="C181" s="431"/>
      <c r="D181" s="432"/>
      <c r="E181" s="433"/>
      <c r="F181" s="53" t="s">
        <v>53</v>
      </c>
      <c r="G181" s="208">
        <v>8100.1</v>
      </c>
      <c r="H181" s="208">
        <v>8079.4</v>
      </c>
      <c r="I181" s="90">
        <f>H181/G181*100</f>
        <v>99.744447599412339</v>
      </c>
      <c r="J181" s="99">
        <f>E181/I181*100</f>
        <v>0</v>
      </c>
      <c r="K181" s="203" t="s">
        <v>84</v>
      </c>
      <c r="L181" s="198" t="s">
        <v>85</v>
      </c>
      <c r="M181" s="199" t="s">
        <v>85</v>
      </c>
      <c r="N181" s="207">
        <v>100</v>
      </c>
      <c r="O181" s="317"/>
      <c r="P181" s="305"/>
    </row>
    <row r="182" spans="1:16" ht="134.25" customHeight="1" thickBot="1" x14ac:dyDescent="0.3">
      <c r="A182" s="395"/>
      <c r="B182" s="324"/>
      <c r="C182" s="431"/>
      <c r="D182" s="432"/>
      <c r="E182" s="433"/>
      <c r="F182" s="54" t="s">
        <v>54</v>
      </c>
      <c r="G182" s="127"/>
      <c r="H182" s="127"/>
      <c r="I182" s="90" t="e">
        <f>H182/G182*100</f>
        <v>#DIV/0!</v>
      </c>
      <c r="J182" s="99"/>
      <c r="K182" s="202" t="s">
        <v>86</v>
      </c>
      <c r="L182" s="198" t="s">
        <v>85</v>
      </c>
      <c r="M182" s="199" t="s">
        <v>85</v>
      </c>
      <c r="N182" s="207">
        <v>100</v>
      </c>
      <c r="O182" s="317"/>
      <c r="P182" s="305"/>
    </row>
    <row r="183" spans="1:16" ht="122.25" customHeight="1" thickBot="1" x14ac:dyDescent="0.3">
      <c r="A183" s="395"/>
      <c r="B183" s="324"/>
      <c r="C183" s="431"/>
      <c r="D183" s="432"/>
      <c r="E183" s="433"/>
      <c r="F183" s="55"/>
      <c r="G183" s="56"/>
      <c r="H183" s="56"/>
      <c r="I183" s="57"/>
      <c r="J183" s="58"/>
      <c r="K183" s="203" t="s">
        <v>87</v>
      </c>
      <c r="L183" s="198">
        <v>0</v>
      </c>
      <c r="M183" s="199">
        <v>0</v>
      </c>
      <c r="N183" s="207">
        <v>100</v>
      </c>
      <c r="O183" s="317"/>
      <c r="P183" s="305"/>
    </row>
    <row r="184" spans="1:16" ht="68.25" thickBot="1" x14ac:dyDescent="0.4">
      <c r="A184" s="395"/>
      <c r="B184" s="324"/>
      <c r="C184" s="431"/>
      <c r="D184" s="432"/>
      <c r="E184" s="433"/>
      <c r="F184" s="59"/>
      <c r="G184" s="293"/>
      <c r="H184" s="293"/>
      <c r="I184" s="293"/>
      <c r="J184" s="294"/>
      <c r="K184" s="203" t="s">
        <v>88</v>
      </c>
      <c r="L184" s="209" t="s">
        <v>89</v>
      </c>
      <c r="M184" s="136">
        <v>0</v>
      </c>
      <c r="N184" s="207">
        <v>0</v>
      </c>
      <c r="O184" s="317"/>
      <c r="P184" s="305"/>
    </row>
    <row r="185" spans="1:16" ht="90.75" thickBot="1" x14ac:dyDescent="0.4">
      <c r="A185" s="395"/>
      <c r="B185" s="324"/>
      <c r="C185" s="431"/>
      <c r="D185" s="432"/>
      <c r="E185" s="433"/>
      <c r="F185" s="295"/>
      <c r="G185" s="297"/>
      <c r="H185" s="297"/>
      <c r="I185" s="297"/>
      <c r="J185" s="296"/>
      <c r="K185" s="203" t="s">
        <v>162</v>
      </c>
      <c r="L185" s="209" t="s">
        <v>85</v>
      </c>
      <c r="M185" s="136" t="s">
        <v>85</v>
      </c>
      <c r="N185" s="207">
        <v>100</v>
      </c>
      <c r="O185" s="317"/>
      <c r="P185" s="305"/>
    </row>
    <row r="186" spans="1:16" ht="90.75" thickBot="1" x14ac:dyDescent="0.4">
      <c r="A186" s="395"/>
      <c r="B186" s="324"/>
      <c r="C186" s="431"/>
      <c r="D186" s="432"/>
      <c r="E186" s="433"/>
      <c r="F186" s="295"/>
      <c r="G186" s="297"/>
      <c r="H186" s="297"/>
      <c r="I186" s="297"/>
      <c r="J186" s="296"/>
      <c r="K186" s="203" t="s">
        <v>90</v>
      </c>
      <c r="L186" s="136" t="s">
        <v>85</v>
      </c>
      <c r="M186" s="136" t="s">
        <v>91</v>
      </c>
      <c r="N186" s="207">
        <v>100</v>
      </c>
      <c r="O186" s="317"/>
      <c r="P186" s="305"/>
    </row>
    <row r="187" spans="1:16" ht="79.5" customHeight="1" thickBot="1" x14ac:dyDescent="0.4">
      <c r="A187" s="395"/>
      <c r="B187" s="324"/>
      <c r="C187" s="431"/>
      <c r="D187" s="432"/>
      <c r="E187" s="433"/>
      <c r="F187" s="295"/>
      <c r="G187" s="297"/>
      <c r="H187" s="297"/>
      <c r="I187" s="297"/>
      <c r="J187" s="296"/>
      <c r="K187" s="203" t="s">
        <v>163</v>
      </c>
      <c r="L187" s="210">
        <v>56.6</v>
      </c>
      <c r="M187" s="210">
        <v>61.5</v>
      </c>
      <c r="N187" s="207">
        <f t="shared" ref="N187" si="15">(M187/L187)*100</f>
        <v>108.65724381625441</v>
      </c>
      <c r="O187" s="317"/>
      <c r="P187" s="305"/>
    </row>
    <row r="188" spans="1:16" ht="68.25" thickBot="1" x14ac:dyDescent="0.4">
      <c r="A188" s="395"/>
      <c r="B188" s="324"/>
      <c r="C188" s="431"/>
      <c r="D188" s="432"/>
      <c r="E188" s="433"/>
      <c r="F188" s="295"/>
      <c r="G188" s="297"/>
      <c r="H188" s="297"/>
      <c r="I188" s="297"/>
      <c r="J188" s="296"/>
      <c r="K188" s="203" t="s">
        <v>164</v>
      </c>
      <c r="L188" s="136">
        <v>100</v>
      </c>
      <c r="M188" s="136">
        <v>100</v>
      </c>
      <c r="N188" s="207">
        <v>100</v>
      </c>
      <c r="O188" s="317"/>
      <c r="P188" s="305"/>
    </row>
    <row r="189" spans="1:16" ht="113.25" thickBot="1" x14ac:dyDescent="0.4">
      <c r="A189" s="395"/>
      <c r="B189" s="324"/>
      <c r="C189" s="431"/>
      <c r="D189" s="432"/>
      <c r="E189" s="433"/>
      <c r="F189" s="295"/>
      <c r="G189" s="297"/>
      <c r="H189" s="297"/>
      <c r="I189" s="297"/>
      <c r="J189" s="296"/>
      <c r="K189" s="202" t="s">
        <v>165</v>
      </c>
      <c r="L189" s="136" t="s">
        <v>85</v>
      </c>
      <c r="M189" s="136" t="s">
        <v>91</v>
      </c>
      <c r="N189" s="207">
        <v>100</v>
      </c>
      <c r="O189" s="317"/>
      <c r="P189" s="305"/>
    </row>
    <row r="190" spans="1:16" ht="90.75" thickBot="1" x14ac:dyDescent="0.4">
      <c r="A190" s="395"/>
      <c r="B190" s="324"/>
      <c r="C190" s="431"/>
      <c r="D190" s="432"/>
      <c r="E190" s="433"/>
      <c r="F190" s="295"/>
      <c r="G190" s="297"/>
      <c r="H190" s="297"/>
      <c r="I190" s="297"/>
      <c r="J190" s="296"/>
      <c r="K190" s="203" t="s">
        <v>166</v>
      </c>
      <c r="L190" s="211">
        <v>0</v>
      </c>
      <c r="M190" s="136">
        <v>0</v>
      </c>
      <c r="N190" s="207">
        <v>100</v>
      </c>
      <c r="O190" s="317"/>
      <c r="P190" s="305"/>
    </row>
    <row r="191" spans="1:16" ht="135.75" thickBot="1" x14ac:dyDescent="0.4">
      <c r="A191" s="395"/>
      <c r="B191" s="324"/>
      <c r="C191" s="431"/>
      <c r="D191" s="432"/>
      <c r="E191" s="433"/>
      <c r="F191" s="295"/>
      <c r="G191" s="297"/>
      <c r="H191" s="297"/>
      <c r="I191" s="297"/>
      <c r="J191" s="296"/>
      <c r="K191" s="203" t="s">
        <v>167</v>
      </c>
      <c r="L191" s="136" t="s">
        <v>85</v>
      </c>
      <c r="M191" s="212" t="s">
        <v>85</v>
      </c>
      <c r="N191" s="207">
        <v>100</v>
      </c>
      <c r="O191" s="317"/>
      <c r="P191" s="305"/>
    </row>
    <row r="192" spans="1:16" ht="126" customHeight="1" thickBot="1" x14ac:dyDescent="0.4">
      <c r="A192" s="395"/>
      <c r="B192" s="324"/>
      <c r="C192" s="431"/>
      <c r="D192" s="432"/>
      <c r="E192" s="433"/>
      <c r="F192" s="295"/>
      <c r="G192" s="297"/>
      <c r="H192" s="297"/>
      <c r="I192" s="297"/>
      <c r="J192" s="296"/>
      <c r="K192" s="203" t="s">
        <v>168</v>
      </c>
      <c r="L192" s="213">
        <v>100</v>
      </c>
      <c r="M192" s="162">
        <v>49.9</v>
      </c>
      <c r="N192" s="207">
        <f>M192/L192*100</f>
        <v>49.9</v>
      </c>
      <c r="O192" s="317"/>
      <c r="P192" s="305"/>
    </row>
    <row r="193" spans="1:16" ht="90.75" thickBot="1" x14ac:dyDescent="0.4">
      <c r="A193" s="395"/>
      <c r="B193" s="324"/>
      <c r="C193" s="431"/>
      <c r="D193" s="432"/>
      <c r="E193" s="433"/>
      <c r="F193" s="295"/>
      <c r="G193" s="297"/>
      <c r="H193" s="297"/>
      <c r="I193" s="297"/>
      <c r="J193" s="296"/>
      <c r="K193" s="202" t="s">
        <v>169</v>
      </c>
      <c r="L193" s="136" t="s">
        <v>85</v>
      </c>
      <c r="M193" s="162" t="s">
        <v>85</v>
      </c>
      <c r="N193" s="207">
        <v>100</v>
      </c>
      <c r="O193" s="317"/>
      <c r="P193" s="305"/>
    </row>
    <row r="194" spans="1:16" ht="24" thickBot="1" x14ac:dyDescent="0.4">
      <c r="A194" s="395"/>
      <c r="B194" s="324"/>
      <c r="C194" s="431"/>
      <c r="D194" s="432"/>
      <c r="E194" s="433"/>
      <c r="F194" s="295"/>
      <c r="G194" s="297"/>
      <c r="H194" s="297"/>
      <c r="I194" s="297"/>
      <c r="J194" s="296"/>
      <c r="K194" s="203"/>
      <c r="L194" s="167"/>
      <c r="M194" s="167"/>
      <c r="N194" s="214"/>
      <c r="O194" s="317"/>
      <c r="P194" s="305"/>
    </row>
    <row r="195" spans="1:16" ht="24" thickBot="1" x14ac:dyDescent="0.4">
      <c r="A195" s="395"/>
      <c r="B195" s="324"/>
      <c r="C195" s="431"/>
      <c r="D195" s="432"/>
      <c r="E195" s="433"/>
      <c r="F195" s="295"/>
      <c r="G195" s="297"/>
      <c r="H195" s="297"/>
      <c r="I195" s="297"/>
      <c r="J195" s="296"/>
      <c r="K195" s="203"/>
      <c r="L195" s="167"/>
      <c r="M195" s="167"/>
      <c r="N195" s="214"/>
      <c r="O195" s="317"/>
      <c r="P195" s="305"/>
    </row>
    <row r="196" spans="1:16" ht="24" thickBot="1" x14ac:dyDescent="0.4">
      <c r="A196" s="395"/>
      <c r="B196" s="324"/>
      <c r="C196" s="431"/>
      <c r="D196" s="432"/>
      <c r="E196" s="433"/>
      <c r="F196" s="295"/>
      <c r="G196" s="297"/>
      <c r="H196" s="297"/>
      <c r="I196" s="297"/>
      <c r="J196" s="296"/>
      <c r="K196" s="203"/>
      <c r="L196" s="167"/>
      <c r="M196" s="167"/>
      <c r="N196" s="214"/>
      <c r="O196" s="317"/>
      <c r="P196" s="305"/>
    </row>
    <row r="197" spans="1:16" ht="409.6" customHeight="1" thickBot="1" x14ac:dyDescent="0.4">
      <c r="A197" s="396"/>
      <c r="B197" s="325"/>
      <c r="C197" s="434"/>
      <c r="D197" s="435"/>
      <c r="E197" s="436"/>
      <c r="F197" s="298"/>
      <c r="G197" s="299"/>
      <c r="H197" s="299"/>
      <c r="I197" s="299"/>
      <c r="J197" s="300"/>
      <c r="K197" s="319" t="s">
        <v>49</v>
      </c>
      <c r="L197" s="314"/>
      <c r="M197" s="315"/>
      <c r="N197" s="215">
        <f>(N178+N179+N180+N181+N182+N183+N184+N185+N186+N187+N188+N189+N190+N191+N192+N193)/16</f>
        <v>91.429564580621161</v>
      </c>
      <c r="O197" s="318"/>
      <c r="P197" s="306"/>
    </row>
    <row r="198" spans="1:16" ht="46.5" customHeight="1" x14ac:dyDescent="0.35">
      <c r="A198" s="437">
        <v>12</v>
      </c>
      <c r="B198" s="438" t="s">
        <v>287</v>
      </c>
      <c r="C198" s="87">
        <v>28</v>
      </c>
      <c r="D198" s="87">
        <v>24</v>
      </c>
      <c r="E198" s="216">
        <f>D198/C198*100</f>
        <v>85.714285714285708</v>
      </c>
      <c r="F198" s="89" t="s">
        <v>6</v>
      </c>
      <c r="G198" s="90">
        <f>G199+G200+G201+G202</f>
        <v>41.8</v>
      </c>
      <c r="H198" s="90">
        <f>H199+H200+H201+H202</f>
        <v>41.8</v>
      </c>
      <c r="I198" s="90">
        <f>H198/G198*100</f>
        <v>100</v>
      </c>
      <c r="J198" s="92">
        <f>E198/I198*100</f>
        <v>85.714285714285708</v>
      </c>
      <c r="K198" s="217" t="s">
        <v>92</v>
      </c>
      <c r="L198" s="132">
        <v>50.1</v>
      </c>
      <c r="M198" s="126">
        <v>56.7</v>
      </c>
      <c r="N198" s="205">
        <f>M198/L198*100</f>
        <v>113.17365269461077</v>
      </c>
      <c r="O198" s="388">
        <f>N214*J198/100</f>
        <v>91.360136869118904</v>
      </c>
      <c r="P198" s="462" t="s">
        <v>56</v>
      </c>
    </row>
    <row r="199" spans="1:16" ht="96.75" customHeight="1" x14ac:dyDescent="0.35">
      <c r="A199" s="395"/>
      <c r="B199" s="324"/>
      <c r="C199" s="439" t="s">
        <v>288</v>
      </c>
      <c r="D199" s="440"/>
      <c r="E199" s="441"/>
      <c r="F199" s="53" t="s">
        <v>52</v>
      </c>
      <c r="G199" s="127"/>
      <c r="H199" s="127"/>
      <c r="I199" s="90" t="e">
        <f>H199/G199*100</f>
        <v>#DIV/0!</v>
      </c>
      <c r="J199" s="99" t="e">
        <f>E199/I199*100</f>
        <v>#DIV/0!</v>
      </c>
      <c r="K199" s="140" t="s">
        <v>93</v>
      </c>
      <c r="L199" s="132">
        <v>76</v>
      </c>
      <c r="M199" s="126">
        <v>76</v>
      </c>
      <c r="N199" s="205">
        <f t="shared" ref="N199:N223" si="16">M199/L199*100</f>
        <v>100</v>
      </c>
      <c r="O199" s="317"/>
      <c r="P199" s="463"/>
    </row>
    <row r="200" spans="1:16" ht="96" x14ac:dyDescent="0.35">
      <c r="A200" s="395"/>
      <c r="B200" s="324"/>
      <c r="C200" s="442"/>
      <c r="D200" s="443"/>
      <c r="E200" s="444"/>
      <c r="F200" s="53" t="s">
        <v>51</v>
      </c>
      <c r="G200" s="127"/>
      <c r="H200" s="127"/>
      <c r="I200" s="90" t="e">
        <f>H200/G200*100</f>
        <v>#DIV/0!</v>
      </c>
      <c r="J200" s="99" t="e">
        <f>E200/I200*100</f>
        <v>#DIV/0!</v>
      </c>
      <c r="K200" s="140"/>
      <c r="L200" s="132"/>
      <c r="M200" s="126"/>
      <c r="N200" s="218" t="e">
        <f>M200/L200*100</f>
        <v>#DIV/0!</v>
      </c>
      <c r="O200" s="317"/>
      <c r="P200" s="463"/>
    </row>
    <row r="201" spans="1:16" ht="75" thickBot="1" x14ac:dyDescent="0.4">
      <c r="A201" s="395"/>
      <c r="B201" s="324"/>
      <c r="C201" s="442"/>
      <c r="D201" s="443"/>
      <c r="E201" s="444"/>
      <c r="F201" s="53" t="s">
        <v>53</v>
      </c>
      <c r="G201" s="127">
        <v>41.8</v>
      </c>
      <c r="H201" s="127">
        <v>41.8</v>
      </c>
      <c r="I201" s="90">
        <f>H201/G201*100</f>
        <v>100</v>
      </c>
      <c r="J201" s="99">
        <f>E201/I201*100</f>
        <v>0</v>
      </c>
      <c r="K201" s="203"/>
      <c r="L201" s="171"/>
      <c r="M201" s="172"/>
      <c r="N201" s="218" t="e">
        <f t="shared" si="16"/>
        <v>#DIV/0!</v>
      </c>
      <c r="O201" s="317"/>
      <c r="P201" s="463"/>
    </row>
    <row r="202" spans="1:16" ht="105" thickBot="1" x14ac:dyDescent="0.4">
      <c r="A202" s="395"/>
      <c r="B202" s="324"/>
      <c r="C202" s="442"/>
      <c r="D202" s="443"/>
      <c r="E202" s="444"/>
      <c r="F202" s="54" t="s">
        <v>54</v>
      </c>
      <c r="G202" s="127"/>
      <c r="H202" s="127"/>
      <c r="I202" s="90" t="e">
        <f>H202/G202*100</f>
        <v>#DIV/0!</v>
      </c>
      <c r="J202" s="99" t="e">
        <f>E202/I202*100</f>
        <v>#DIV/0!</v>
      </c>
      <c r="K202" s="202"/>
      <c r="L202" s="171"/>
      <c r="M202" s="172"/>
      <c r="N202" s="218" t="e">
        <f t="shared" si="16"/>
        <v>#DIV/0!</v>
      </c>
      <c r="O202" s="317"/>
      <c r="P202" s="463"/>
    </row>
    <row r="203" spans="1:16" ht="24" thickBot="1" x14ac:dyDescent="0.4">
      <c r="A203" s="395"/>
      <c r="B203" s="324"/>
      <c r="C203" s="442"/>
      <c r="D203" s="443"/>
      <c r="E203" s="444"/>
      <c r="F203" s="59"/>
      <c r="G203" s="60"/>
      <c r="H203" s="60"/>
      <c r="I203" s="60"/>
      <c r="J203" s="134"/>
      <c r="K203" s="203"/>
      <c r="L203" s="167"/>
      <c r="M203" s="167"/>
      <c r="N203" s="218" t="e">
        <f t="shared" si="16"/>
        <v>#DIV/0!</v>
      </c>
      <c r="O203" s="317"/>
      <c r="P203" s="463"/>
    </row>
    <row r="204" spans="1:16" ht="24" thickBot="1" x14ac:dyDescent="0.4">
      <c r="A204" s="395"/>
      <c r="B204" s="324"/>
      <c r="C204" s="442"/>
      <c r="D204" s="443"/>
      <c r="E204" s="444"/>
      <c r="F204" s="61"/>
      <c r="G204" s="62"/>
      <c r="H204" s="62"/>
      <c r="I204" s="62"/>
      <c r="J204" s="137"/>
      <c r="K204" s="203"/>
      <c r="L204" s="167"/>
      <c r="M204" s="167"/>
      <c r="N204" s="218" t="e">
        <f t="shared" si="16"/>
        <v>#DIV/0!</v>
      </c>
      <c r="O204" s="317"/>
      <c r="P204" s="463"/>
    </row>
    <row r="205" spans="1:16" ht="24" thickBot="1" x14ac:dyDescent="0.4">
      <c r="A205" s="395"/>
      <c r="B205" s="324"/>
      <c r="C205" s="442"/>
      <c r="D205" s="443"/>
      <c r="E205" s="444"/>
      <c r="F205" s="61"/>
      <c r="G205" s="62"/>
      <c r="H205" s="62"/>
      <c r="I205" s="62"/>
      <c r="J205" s="137"/>
      <c r="K205" s="203"/>
      <c r="L205" s="167"/>
      <c r="M205" s="167"/>
      <c r="N205" s="218" t="e">
        <f t="shared" si="16"/>
        <v>#DIV/0!</v>
      </c>
      <c r="O205" s="317"/>
      <c r="P205" s="463"/>
    </row>
    <row r="206" spans="1:16" ht="24" thickBot="1" x14ac:dyDescent="0.4">
      <c r="A206" s="395"/>
      <c r="B206" s="324"/>
      <c r="C206" s="442"/>
      <c r="D206" s="443"/>
      <c r="E206" s="444"/>
      <c r="F206" s="61"/>
      <c r="G206" s="62"/>
      <c r="H206" s="62"/>
      <c r="I206" s="62"/>
      <c r="J206" s="137"/>
      <c r="K206" s="202"/>
      <c r="L206" s="167"/>
      <c r="M206" s="167"/>
      <c r="N206" s="218" t="e">
        <f t="shared" si="16"/>
        <v>#DIV/0!</v>
      </c>
      <c r="O206" s="317"/>
      <c r="P206" s="463"/>
    </row>
    <row r="207" spans="1:16" ht="24" thickBot="1" x14ac:dyDescent="0.4">
      <c r="A207" s="395"/>
      <c r="B207" s="324"/>
      <c r="C207" s="442"/>
      <c r="D207" s="443"/>
      <c r="E207" s="444"/>
      <c r="F207" s="61"/>
      <c r="G207" s="62"/>
      <c r="H207" s="62"/>
      <c r="I207" s="62"/>
      <c r="J207" s="137"/>
      <c r="K207" s="203"/>
      <c r="L207" s="167"/>
      <c r="M207" s="167"/>
      <c r="N207" s="218" t="e">
        <f t="shared" si="16"/>
        <v>#DIV/0!</v>
      </c>
      <c r="O207" s="317"/>
      <c r="P207" s="463"/>
    </row>
    <row r="208" spans="1:16" ht="24" thickBot="1" x14ac:dyDescent="0.4">
      <c r="A208" s="395"/>
      <c r="B208" s="324"/>
      <c r="C208" s="442"/>
      <c r="D208" s="443"/>
      <c r="E208" s="444"/>
      <c r="F208" s="61"/>
      <c r="G208" s="62"/>
      <c r="H208" s="62"/>
      <c r="I208" s="62"/>
      <c r="J208" s="137"/>
      <c r="K208" s="203"/>
      <c r="L208" s="167"/>
      <c r="M208" s="167"/>
      <c r="N208" s="218" t="e">
        <f t="shared" si="16"/>
        <v>#DIV/0!</v>
      </c>
      <c r="O208" s="317"/>
      <c r="P208" s="463"/>
    </row>
    <row r="209" spans="1:16" ht="24" thickBot="1" x14ac:dyDescent="0.4">
      <c r="A209" s="395"/>
      <c r="B209" s="324"/>
      <c r="C209" s="442"/>
      <c r="D209" s="443"/>
      <c r="E209" s="444"/>
      <c r="F209" s="61"/>
      <c r="G209" s="62"/>
      <c r="H209" s="62"/>
      <c r="I209" s="62"/>
      <c r="J209" s="137"/>
      <c r="K209" s="203"/>
      <c r="L209" s="167"/>
      <c r="M209" s="167"/>
      <c r="N209" s="218" t="e">
        <f t="shared" si="16"/>
        <v>#DIV/0!</v>
      </c>
      <c r="O209" s="317"/>
      <c r="P209" s="463"/>
    </row>
    <row r="210" spans="1:16" ht="24" thickBot="1" x14ac:dyDescent="0.4">
      <c r="A210" s="395"/>
      <c r="B210" s="324"/>
      <c r="C210" s="442"/>
      <c r="D210" s="443"/>
      <c r="E210" s="444"/>
      <c r="F210" s="61"/>
      <c r="G210" s="62"/>
      <c r="H210" s="62"/>
      <c r="I210" s="62"/>
      <c r="J210" s="137"/>
      <c r="K210" s="202"/>
      <c r="L210" s="167"/>
      <c r="M210" s="167"/>
      <c r="N210" s="218" t="e">
        <f t="shared" si="16"/>
        <v>#DIV/0!</v>
      </c>
      <c r="O210" s="317"/>
      <c r="P210" s="463"/>
    </row>
    <row r="211" spans="1:16" ht="24" thickBot="1" x14ac:dyDescent="0.4">
      <c r="A211" s="395"/>
      <c r="B211" s="324"/>
      <c r="C211" s="442"/>
      <c r="D211" s="443"/>
      <c r="E211" s="444"/>
      <c r="F211" s="61"/>
      <c r="G211" s="62"/>
      <c r="H211" s="62"/>
      <c r="I211" s="62"/>
      <c r="J211" s="137"/>
      <c r="K211" s="203"/>
      <c r="L211" s="167"/>
      <c r="M211" s="167"/>
      <c r="N211" s="218" t="e">
        <f t="shared" si="16"/>
        <v>#DIV/0!</v>
      </c>
      <c r="O211" s="317"/>
      <c r="P211" s="463"/>
    </row>
    <row r="212" spans="1:16" ht="24" thickBot="1" x14ac:dyDescent="0.4">
      <c r="A212" s="395"/>
      <c r="B212" s="324"/>
      <c r="C212" s="442"/>
      <c r="D212" s="443"/>
      <c r="E212" s="444"/>
      <c r="F212" s="61"/>
      <c r="G212" s="62"/>
      <c r="H212" s="62"/>
      <c r="I212" s="62"/>
      <c r="J212" s="137"/>
      <c r="K212" s="203"/>
      <c r="L212" s="167"/>
      <c r="M212" s="167"/>
      <c r="N212" s="218" t="e">
        <f t="shared" si="16"/>
        <v>#DIV/0!</v>
      </c>
      <c r="O212" s="317"/>
      <c r="P212" s="463"/>
    </row>
    <row r="213" spans="1:16" ht="24" thickBot="1" x14ac:dyDescent="0.4">
      <c r="A213" s="395"/>
      <c r="B213" s="324"/>
      <c r="C213" s="442"/>
      <c r="D213" s="443"/>
      <c r="E213" s="444"/>
      <c r="F213" s="61"/>
      <c r="G213" s="62"/>
      <c r="H213" s="62"/>
      <c r="I213" s="62"/>
      <c r="J213" s="137"/>
      <c r="K213" s="203"/>
      <c r="L213" s="167"/>
      <c r="M213" s="167"/>
      <c r="N213" s="218" t="e">
        <f t="shared" si="16"/>
        <v>#DIV/0!</v>
      </c>
      <c r="O213" s="317"/>
      <c r="P213" s="463"/>
    </row>
    <row r="214" spans="1:16" ht="130.5" customHeight="1" thickBot="1" x14ac:dyDescent="0.4">
      <c r="A214" s="396"/>
      <c r="B214" s="325"/>
      <c r="C214" s="445"/>
      <c r="D214" s="446"/>
      <c r="E214" s="447"/>
      <c r="F214" s="69"/>
      <c r="G214" s="70"/>
      <c r="H214" s="70"/>
      <c r="I214" s="70"/>
      <c r="J214" s="71"/>
      <c r="K214" s="389" t="s">
        <v>49</v>
      </c>
      <c r="L214" s="390"/>
      <c r="M214" s="391"/>
      <c r="N214" s="173">
        <f>(N198+N199)/2</f>
        <v>106.58682634730539</v>
      </c>
      <c r="O214" s="318"/>
      <c r="P214" s="464"/>
    </row>
    <row r="215" spans="1:16" ht="40.5" customHeight="1" thickBot="1" x14ac:dyDescent="0.4">
      <c r="A215" s="410">
        <v>13</v>
      </c>
      <c r="B215" s="424" t="s">
        <v>262</v>
      </c>
      <c r="C215" s="219">
        <v>75</v>
      </c>
      <c r="D215" s="219">
        <v>72</v>
      </c>
      <c r="E215" s="88">
        <f>D215/C215*100</f>
        <v>96</v>
      </c>
      <c r="F215" s="89" t="s">
        <v>6</v>
      </c>
      <c r="G215" s="90">
        <f>G216+G217+G218+G219</f>
        <v>19.974</v>
      </c>
      <c r="H215" s="90">
        <f>H216+H217+H218+H219</f>
        <v>19.974</v>
      </c>
      <c r="I215" s="90">
        <f>H215/G215*100</f>
        <v>100</v>
      </c>
      <c r="J215" s="220">
        <f>E215/I215*100</f>
        <v>96</v>
      </c>
      <c r="K215" s="156" t="s">
        <v>69</v>
      </c>
      <c r="L215" s="162">
        <v>75</v>
      </c>
      <c r="M215" s="162">
        <v>74</v>
      </c>
      <c r="N215" s="221">
        <f t="shared" si="16"/>
        <v>98.666666666666671</v>
      </c>
      <c r="O215" s="385">
        <f>N236*J215/100</f>
        <v>95.857777777777798</v>
      </c>
      <c r="P215" s="524" t="s">
        <v>56</v>
      </c>
    </row>
    <row r="216" spans="1:16" s="40" customFormat="1" ht="70.5" customHeight="1" x14ac:dyDescent="0.35">
      <c r="A216" s="411"/>
      <c r="B216" s="425"/>
      <c r="C216" s="344" t="s">
        <v>266</v>
      </c>
      <c r="D216" s="345"/>
      <c r="E216" s="346"/>
      <c r="F216" s="53" t="s">
        <v>52</v>
      </c>
      <c r="G216" s="127">
        <v>0</v>
      </c>
      <c r="H216" s="127">
        <v>0</v>
      </c>
      <c r="I216" s="90" t="e">
        <f>H216/G216*100</f>
        <v>#DIV/0!</v>
      </c>
      <c r="J216" s="99" t="e">
        <f>E216/I216*100</f>
        <v>#DIV/0!</v>
      </c>
      <c r="K216" s="156" t="s">
        <v>70</v>
      </c>
      <c r="L216" s="162">
        <v>34</v>
      </c>
      <c r="M216" s="162">
        <v>34</v>
      </c>
      <c r="N216" s="222">
        <f t="shared" si="16"/>
        <v>100</v>
      </c>
      <c r="O216" s="386"/>
      <c r="P216" s="525"/>
    </row>
    <row r="217" spans="1:16" s="40" customFormat="1" ht="96" x14ac:dyDescent="0.35">
      <c r="A217" s="411"/>
      <c r="B217" s="425"/>
      <c r="C217" s="347"/>
      <c r="D217" s="348"/>
      <c r="E217" s="349"/>
      <c r="F217" s="53" t="s">
        <v>51</v>
      </c>
      <c r="G217" s="127">
        <v>0</v>
      </c>
      <c r="H217" s="127">
        <v>0</v>
      </c>
      <c r="I217" s="90" t="e">
        <f>H217/G217*100</f>
        <v>#DIV/0!</v>
      </c>
      <c r="J217" s="99" t="e">
        <f>E217/I217*100</f>
        <v>#DIV/0!</v>
      </c>
      <c r="K217" s="156" t="s">
        <v>71</v>
      </c>
      <c r="L217" s="162">
        <v>98</v>
      </c>
      <c r="M217" s="162">
        <v>98</v>
      </c>
      <c r="N217" s="222">
        <f t="shared" si="16"/>
        <v>100</v>
      </c>
      <c r="O217" s="386"/>
      <c r="P217" s="525"/>
    </row>
    <row r="218" spans="1:16" s="40" customFormat="1" ht="74.25" x14ac:dyDescent="0.35">
      <c r="A218" s="411"/>
      <c r="B218" s="425"/>
      <c r="C218" s="347"/>
      <c r="D218" s="348"/>
      <c r="E218" s="349"/>
      <c r="F218" s="53" t="s">
        <v>53</v>
      </c>
      <c r="G218" s="161">
        <v>19.974</v>
      </c>
      <c r="H218" s="127">
        <v>19.974</v>
      </c>
      <c r="I218" s="90">
        <f>H218/G218*100</f>
        <v>100</v>
      </c>
      <c r="J218" s="99">
        <f>E218/I218*100</f>
        <v>0</v>
      </c>
      <c r="K218" s="156" t="s">
        <v>72</v>
      </c>
      <c r="L218" s="162">
        <v>36</v>
      </c>
      <c r="M218" s="162">
        <v>36</v>
      </c>
      <c r="N218" s="222">
        <f t="shared" si="16"/>
        <v>100</v>
      </c>
      <c r="O218" s="386"/>
      <c r="P218" s="525"/>
    </row>
    <row r="219" spans="1:16" s="40" customFormat="1" ht="104.25" x14ac:dyDescent="0.35">
      <c r="A219" s="411"/>
      <c r="B219" s="425"/>
      <c r="C219" s="347"/>
      <c r="D219" s="348"/>
      <c r="E219" s="349"/>
      <c r="F219" s="54" t="s">
        <v>54</v>
      </c>
      <c r="G219" s="127">
        <v>0</v>
      </c>
      <c r="H219" s="127">
        <v>0</v>
      </c>
      <c r="I219" s="90" t="e">
        <f>H219/G219*100</f>
        <v>#DIV/0!</v>
      </c>
      <c r="J219" s="99" t="e">
        <f>E219/I219*100</f>
        <v>#DIV/0!</v>
      </c>
      <c r="K219" s="156" t="s">
        <v>73</v>
      </c>
      <c r="L219" s="162">
        <v>15</v>
      </c>
      <c r="M219" s="162">
        <v>15</v>
      </c>
      <c r="N219" s="222">
        <f t="shared" si="16"/>
        <v>100</v>
      </c>
      <c r="O219" s="386"/>
      <c r="P219" s="525"/>
    </row>
    <row r="220" spans="1:16" s="40" customFormat="1" ht="116.25" x14ac:dyDescent="0.35">
      <c r="A220" s="411"/>
      <c r="B220" s="425"/>
      <c r="C220" s="347"/>
      <c r="D220" s="348"/>
      <c r="E220" s="349"/>
      <c r="F220" s="59"/>
      <c r="G220" s="293"/>
      <c r="H220" s="293"/>
      <c r="I220" s="293"/>
      <c r="J220" s="293"/>
      <c r="K220" s="156" t="s">
        <v>74</v>
      </c>
      <c r="L220" s="162">
        <v>8</v>
      </c>
      <c r="M220" s="162">
        <v>8</v>
      </c>
      <c r="N220" s="221">
        <f t="shared" si="16"/>
        <v>100</v>
      </c>
      <c r="O220" s="386"/>
      <c r="P220" s="525"/>
    </row>
    <row r="221" spans="1:16" s="40" customFormat="1" ht="46.5" x14ac:dyDescent="0.35">
      <c r="A221" s="411"/>
      <c r="B221" s="425"/>
      <c r="C221" s="347"/>
      <c r="D221" s="348"/>
      <c r="E221" s="349"/>
      <c r="F221" s="295"/>
      <c r="G221" s="297"/>
      <c r="H221" s="297"/>
      <c r="I221" s="297"/>
      <c r="J221" s="297"/>
      <c r="K221" s="156" t="s">
        <v>113</v>
      </c>
      <c r="L221" s="162">
        <v>3</v>
      </c>
      <c r="M221" s="162">
        <v>3</v>
      </c>
      <c r="N221" s="221">
        <f t="shared" si="16"/>
        <v>100</v>
      </c>
      <c r="O221" s="386"/>
      <c r="P221" s="525"/>
    </row>
    <row r="222" spans="1:16" s="40" customFormat="1" ht="69.75" x14ac:dyDescent="0.35">
      <c r="A222" s="411"/>
      <c r="B222" s="425"/>
      <c r="C222" s="347"/>
      <c r="D222" s="348"/>
      <c r="E222" s="349"/>
      <c r="F222" s="295"/>
      <c r="G222" s="297"/>
      <c r="H222" s="297"/>
      <c r="I222" s="297"/>
      <c r="J222" s="297"/>
      <c r="K222" s="156" t="s">
        <v>75</v>
      </c>
      <c r="L222" s="162">
        <v>10</v>
      </c>
      <c r="M222" s="162">
        <v>10</v>
      </c>
      <c r="N222" s="221">
        <f t="shared" si="16"/>
        <v>100</v>
      </c>
      <c r="O222" s="386"/>
      <c r="P222" s="525"/>
    </row>
    <row r="223" spans="1:16" s="40" customFormat="1" ht="47.25" thickBot="1" x14ac:dyDescent="0.4">
      <c r="A223" s="411"/>
      <c r="B223" s="425"/>
      <c r="C223" s="347"/>
      <c r="D223" s="348"/>
      <c r="E223" s="349"/>
      <c r="F223" s="295"/>
      <c r="G223" s="297"/>
      <c r="H223" s="297"/>
      <c r="I223" s="297"/>
      <c r="J223" s="297"/>
      <c r="K223" s="156" t="s">
        <v>76</v>
      </c>
      <c r="L223" s="162">
        <v>75</v>
      </c>
      <c r="M223" s="162">
        <v>75</v>
      </c>
      <c r="N223" s="221">
        <f t="shared" si="16"/>
        <v>100</v>
      </c>
      <c r="O223" s="386"/>
      <c r="P223" s="525"/>
    </row>
    <row r="224" spans="1:16" s="40" customFormat="1" ht="24" thickBot="1" x14ac:dyDescent="0.4">
      <c r="A224" s="411"/>
      <c r="B224" s="425"/>
      <c r="C224" s="347"/>
      <c r="D224" s="348"/>
      <c r="E224" s="349"/>
      <c r="F224" s="295"/>
      <c r="G224" s="297"/>
      <c r="H224" s="297"/>
      <c r="I224" s="297"/>
      <c r="J224" s="296"/>
      <c r="K224" s="223"/>
      <c r="L224" s="224"/>
      <c r="M224" s="225"/>
      <c r="N224" s="226"/>
      <c r="O224" s="386"/>
      <c r="P224" s="525"/>
    </row>
    <row r="225" spans="1:16" s="40" customFormat="1" ht="24" thickBot="1" x14ac:dyDescent="0.4">
      <c r="A225" s="411"/>
      <c r="B225" s="425"/>
      <c r="C225" s="347"/>
      <c r="D225" s="348"/>
      <c r="E225" s="349"/>
      <c r="F225" s="295"/>
      <c r="G225" s="297"/>
      <c r="H225" s="297"/>
      <c r="I225" s="297"/>
      <c r="J225" s="296"/>
      <c r="K225" s="227"/>
      <c r="L225" s="224"/>
      <c r="M225" s="225"/>
      <c r="N225" s="226"/>
      <c r="O225" s="386"/>
      <c r="P225" s="525"/>
    </row>
    <row r="226" spans="1:16" ht="24" thickBot="1" x14ac:dyDescent="0.4">
      <c r="A226" s="411"/>
      <c r="B226" s="425"/>
      <c r="C226" s="347"/>
      <c r="D226" s="348"/>
      <c r="E226" s="349"/>
      <c r="F226" s="295"/>
      <c r="G226" s="297"/>
      <c r="H226" s="297"/>
      <c r="I226" s="297"/>
      <c r="J226" s="296"/>
      <c r="K226" s="228"/>
      <c r="L226" s="229"/>
      <c r="M226" s="225"/>
      <c r="N226" s="218"/>
      <c r="O226" s="386"/>
      <c r="P226" s="525"/>
    </row>
    <row r="227" spans="1:16" ht="24" thickBot="1" x14ac:dyDescent="0.4">
      <c r="A227" s="411"/>
      <c r="B227" s="425"/>
      <c r="C227" s="347"/>
      <c r="D227" s="348"/>
      <c r="E227" s="349"/>
      <c r="F227" s="295"/>
      <c r="G227" s="297"/>
      <c r="H227" s="297"/>
      <c r="I227" s="297"/>
      <c r="J227" s="296"/>
      <c r="K227" s="228"/>
      <c r="L227" s="224"/>
      <c r="M227" s="225"/>
      <c r="N227" s="218"/>
      <c r="O227" s="386"/>
      <c r="P227" s="525"/>
    </row>
    <row r="228" spans="1:16" ht="24" thickBot="1" x14ac:dyDescent="0.4">
      <c r="A228" s="411"/>
      <c r="B228" s="425"/>
      <c r="C228" s="347"/>
      <c r="D228" s="348"/>
      <c r="E228" s="349"/>
      <c r="F228" s="295"/>
      <c r="G228" s="297"/>
      <c r="H228" s="297"/>
      <c r="I228" s="297"/>
      <c r="J228" s="296"/>
      <c r="K228" s="228"/>
      <c r="L228" s="224"/>
      <c r="M228" s="225"/>
      <c r="N228" s="218"/>
      <c r="O228" s="386"/>
      <c r="P228" s="525"/>
    </row>
    <row r="229" spans="1:16" ht="24" thickBot="1" x14ac:dyDescent="0.4">
      <c r="A229" s="411"/>
      <c r="B229" s="425"/>
      <c r="C229" s="347"/>
      <c r="D229" s="348"/>
      <c r="E229" s="349"/>
      <c r="F229" s="295"/>
      <c r="G229" s="297"/>
      <c r="H229" s="297"/>
      <c r="I229" s="297"/>
      <c r="J229" s="296"/>
      <c r="K229" s="228"/>
      <c r="L229" s="224"/>
      <c r="M229" s="225"/>
      <c r="N229" s="218"/>
      <c r="O229" s="386"/>
      <c r="P229" s="525"/>
    </row>
    <row r="230" spans="1:16" ht="24" thickBot="1" x14ac:dyDescent="0.4">
      <c r="A230" s="411"/>
      <c r="B230" s="425"/>
      <c r="C230" s="347"/>
      <c r="D230" s="348"/>
      <c r="E230" s="349"/>
      <c r="F230" s="295"/>
      <c r="G230" s="297"/>
      <c r="H230" s="297"/>
      <c r="I230" s="297"/>
      <c r="J230" s="296"/>
      <c r="K230" s="230"/>
      <c r="L230" s="231"/>
      <c r="M230" s="231"/>
      <c r="N230" s="218"/>
      <c r="O230" s="386"/>
      <c r="P230" s="525"/>
    </row>
    <row r="231" spans="1:16" ht="24" thickBot="1" x14ac:dyDescent="0.4">
      <c r="A231" s="411"/>
      <c r="B231" s="425"/>
      <c r="C231" s="347"/>
      <c r="D231" s="348"/>
      <c r="E231" s="349"/>
      <c r="F231" s="298"/>
      <c r="G231" s="299"/>
      <c r="H231" s="299"/>
      <c r="I231" s="299"/>
      <c r="J231" s="300"/>
      <c r="K231" s="230"/>
      <c r="L231" s="231"/>
      <c r="M231" s="231"/>
      <c r="N231" s="218"/>
      <c r="O231" s="386"/>
      <c r="P231" s="525"/>
    </row>
    <row r="232" spans="1:16" ht="24" thickBot="1" x14ac:dyDescent="0.4">
      <c r="A232" s="411"/>
      <c r="B232" s="425"/>
      <c r="C232" s="347"/>
      <c r="D232" s="348"/>
      <c r="E232" s="349"/>
      <c r="F232" s="232"/>
      <c r="G232" s="233"/>
      <c r="H232" s="233"/>
      <c r="I232" s="233"/>
      <c r="J232" s="234"/>
      <c r="K232" s="230"/>
      <c r="L232" s="231"/>
      <c r="M232" s="231"/>
      <c r="N232" s="218"/>
      <c r="O232" s="386"/>
      <c r="P232" s="525"/>
    </row>
    <row r="233" spans="1:16" ht="24" thickBot="1" x14ac:dyDescent="0.4">
      <c r="A233" s="411"/>
      <c r="B233" s="425"/>
      <c r="C233" s="347"/>
      <c r="D233" s="348"/>
      <c r="E233" s="349"/>
      <c r="F233" s="232"/>
      <c r="G233" s="233"/>
      <c r="H233" s="233"/>
      <c r="I233" s="233"/>
      <c r="J233" s="234"/>
      <c r="K233" s="230"/>
      <c r="L233" s="231"/>
      <c r="M233" s="231"/>
      <c r="N233" s="218"/>
      <c r="O233" s="386"/>
      <c r="P233" s="525"/>
    </row>
    <row r="234" spans="1:16" ht="24" thickBot="1" x14ac:dyDescent="0.4">
      <c r="A234" s="411"/>
      <c r="B234" s="425"/>
      <c r="C234" s="347"/>
      <c r="D234" s="348"/>
      <c r="E234" s="349"/>
      <c r="F234" s="232"/>
      <c r="G234" s="233"/>
      <c r="H234" s="233"/>
      <c r="I234" s="233"/>
      <c r="J234" s="234"/>
      <c r="K234" s="227"/>
      <c r="L234" s="235"/>
      <c r="M234" s="235"/>
      <c r="N234" s="218"/>
      <c r="O234" s="386"/>
      <c r="P234" s="525"/>
    </row>
    <row r="235" spans="1:16" ht="24" thickBot="1" x14ac:dyDescent="0.4">
      <c r="A235" s="411"/>
      <c r="B235" s="425"/>
      <c r="C235" s="347"/>
      <c r="D235" s="348"/>
      <c r="E235" s="349"/>
      <c r="F235" s="232"/>
      <c r="G235" s="233"/>
      <c r="H235" s="233"/>
      <c r="I235" s="233"/>
      <c r="J235" s="234"/>
      <c r="K235" s="236"/>
      <c r="L235" s="235"/>
      <c r="M235" s="235"/>
      <c r="N235" s="218"/>
      <c r="O235" s="386"/>
      <c r="P235" s="525"/>
    </row>
    <row r="236" spans="1:16" ht="60.75" customHeight="1" thickBot="1" x14ac:dyDescent="0.3">
      <c r="A236" s="412"/>
      <c r="B236" s="426"/>
      <c r="C236" s="350"/>
      <c r="D236" s="351"/>
      <c r="E236" s="352"/>
      <c r="F236" s="237"/>
      <c r="G236" s="238"/>
      <c r="H236" s="238"/>
      <c r="I236" s="238"/>
      <c r="J236" s="239"/>
      <c r="K236" s="240" t="s">
        <v>49</v>
      </c>
      <c r="L236" s="392"/>
      <c r="M236" s="393"/>
      <c r="N236" s="173">
        <f>SUM(N215:N223)/9</f>
        <v>99.851851851851862</v>
      </c>
      <c r="O236" s="387"/>
      <c r="P236" s="526"/>
    </row>
    <row r="237" spans="1:16" ht="93.75" customHeight="1" thickTop="1" x14ac:dyDescent="0.25">
      <c r="A237" s="320">
        <v>14</v>
      </c>
      <c r="B237" s="423" t="s">
        <v>260</v>
      </c>
      <c r="C237" s="87">
        <v>10</v>
      </c>
      <c r="D237" s="87">
        <v>10</v>
      </c>
      <c r="E237" s="87">
        <f>D237/C237*100</f>
        <v>100</v>
      </c>
      <c r="F237" s="89" t="s">
        <v>6</v>
      </c>
      <c r="G237" s="90">
        <v>20</v>
      </c>
      <c r="H237" s="90"/>
      <c r="I237" s="90">
        <f>H237/G237*100</f>
        <v>0</v>
      </c>
      <c r="J237" s="241" t="e">
        <f>E237/I237*100</f>
        <v>#DIV/0!</v>
      </c>
      <c r="K237" s="169" t="s">
        <v>187</v>
      </c>
      <c r="L237" s="132">
        <v>15</v>
      </c>
      <c r="M237" s="126">
        <v>20</v>
      </c>
      <c r="N237" s="160">
        <f>M237/L237*100</f>
        <v>133.33333333333331</v>
      </c>
      <c r="O237" s="316" t="e">
        <f>N245*J237/100</f>
        <v>#DIV/0!</v>
      </c>
      <c r="P237" s="523" t="s">
        <v>205</v>
      </c>
    </row>
    <row r="238" spans="1:16" ht="111.75" x14ac:dyDescent="0.25">
      <c r="A238" s="321"/>
      <c r="B238" s="324"/>
      <c r="C238" s="419" t="s">
        <v>275</v>
      </c>
      <c r="D238" s="448"/>
      <c r="E238" s="449"/>
      <c r="F238" s="53" t="s">
        <v>52</v>
      </c>
      <c r="G238" s="127"/>
      <c r="H238" s="127"/>
      <c r="I238" s="90" t="e">
        <f>H238/G238*100</f>
        <v>#DIV/0!</v>
      </c>
      <c r="J238" s="99" t="e">
        <f>E238/I238*100</f>
        <v>#DIV/0!</v>
      </c>
      <c r="K238" s="169" t="s">
        <v>188</v>
      </c>
      <c r="L238" s="132">
        <v>10</v>
      </c>
      <c r="M238" s="126">
        <v>10</v>
      </c>
      <c r="N238" s="160">
        <f t="shared" ref="N238:N244" si="17">M238/L238*100</f>
        <v>100</v>
      </c>
      <c r="O238" s="317"/>
      <c r="P238" s="463"/>
    </row>
    <row r="239" spans="1:16" ht="96" x14ac:dyDescent="0.25">
      <c r="A239" s="321"/>
      <c r="B239" s="324"/>
      <c r="C239" s="450"/>
      <c r="D239" s="451"/>
      <c r="E239" s="452"/>
      <c r="F239" s="53" t="s">
        <v>51</v>
      </c>
      <c r="G239" s="127"/>
      <c r="H239" s="127"/>
      <c r="I239" s="90" t="e">
        <f>H239/G239*100</f>
        <v>#DIV/0!</v>
      </c>
      <c r="J239" s="99" t="e">
        <f>E239/I239*100</f>
        <v>#DIV/0!</v>
      </c>
      <c r="K239" s="170" t="s">
        <v>189</v>
      </c>
      <c r="L239" s="132">
        <v>7</v>
      </c>
      <c r="M239" s="126">
        <v>0</v>
      </c>
      <c r="N239" s="159">
        <f t="shared" si="17"/>
        <v>0</v>
      </c>
      <c r="O239" s="317"/>
      <c r="P239" s="463"/>
    </row>
    <row r="240" spans="1:16" ht="74.25" x14ac:dyDescent="0.25">
      <c r="A240" s="321"/>
      <c r="B240" s="324"/>
      <c r="C240" s="450"/>
      <c r="D240" s="451"/>
      <c r="E240" s="452"/>
      <c r="F240" s="53" t="s">
        <v>53</v>
      </c>
      <c r="G240" s="127">
        <v>20</v>
      </c>
      <c r="H240" s="127"/>
      <c r="I240" s="90"/>
      <c r="J240" s="99" t="e">
        <f>E240/I240*100</f>
        <v>#DIV/0!</v>
      </c>
      <c r="K240" s="170" t="s">
        <v>191</v>
      </c>
      <c r="L240" s="132">
        <v>15</v>
      </c>
      <c r="M240" s="126">
        <v>15</v>
      </c>
      <c r="N240" s="159">
        <v>100</v>
      </c>
      <c r="O240" s="317"/>
      <c r="P240" s="463"/>
    </row>
    <row r="241" spans="1:16" ht="122.25" customHeight="1" x14ac:dyDescent="0.25">
      <c r="A241" s="321"/>
      <c r="B241" s="324"/>
      <c r="C241" s="450"/>
      <c r="D241" s="451"/>
      <c r="E241" s="452"/>
      <c r="F241" s="54" t="s">
        <v>54</v>
      </c>
      <c r="G241" s="127"/>
      <c r="H241" s="127"/>
      <c r="I241" s="90" t="e">
        <f>H241/G241*100</f>
        <v>#DIV/0!</v>
      </c>
      <c r="J241" s="99" t="e">
        <f>E241/I241*100</f>
        <v>#DIV/0!</v>
      </c>
      <c r="K241" s="170" t="s">
        <v>190</v>
      </c>
      <c r="L241" s="132">
        <v>5</v>
      </c>
      <c r="M241" s="126">
        <v>0</v>
      </c>
      <c r="N241" s="204">
        <f t="shared" si="17"/>
        <v>0</v>
      </c>
      <c r="O241" s="317"/>
      <c r="P241" s="463"/>
    </row>
    <row r="242" spans="1:16" s="44" customFormat="1" ht="122.25" customHeight="1" x14ac:dyDescent="0.25">
      <c r="A242" s="321"/>
      <c r="B242" s="324"/>
      <c r="C242" s="450"/>
      <c r="D242" s="451"/>
      <c r="E242" s="452"/>
      <c r="F242" s="55"/>
      <c r="G242" s="56"/>
      <c r="H242" s="56"/>
      <c r="I242" s="57"/>
      <c r="J242" s="58"/>
      <c r="K242" s="170" t="s">
        <v>64</v>
      </c>
      <c r="L242" s="132">
        <v>5</v>
      </c>
      <c r="M242" s="126">
        <v>5</v>
      </c>
      <c r="N242" s="204">
        <f t="shared" si="17"/>
        <v>100</v>
      </c>
      <c r="O242" s="317"/>
      <c r="P242" s="463"/>
    </row>
    <row r="243" spans="1:16" s="44" customFormat="1" ht="122.25" customHeight="1" x14ac:dyDescent="0.25">
      <c r="A243" s="321"/>
      <c r="B243" s="324"/>
      <c r="C243" s="450"/>
      <c r="D243" s="451"/>
      <c r="E243" s="452"/>
      <c r="F243" s="55"/>
      <c r="G243" s="56"/>
      <c r="H243" s="56"/>
      <c r="I243" s="57"/>
      <c r="J243" s="58"/>
      <c r="K243" s="170" t="s">
        <v>65</v>
      </c>
      <c r="L243" s="132">
        <v>41</v>
      </c>
      <c r="M243" s="126">
        <v>65</v>
      </c>
      <c r="N243" s="160">
        <f t="shared" si="17"/>
        <v>158.53658536585365</v>
      </c>
      <c r="O243" s="317"/>
      <c r="P243" s="463"/>
    </row>
    <row r="244" spans="1:16" s="44" customFormat="1" ht="122.25" customHeight="1" x14ac:dyDescent="0.25">
      <c r="A244" s="321"/>
      <c r="B244" s="324"/>
      <c r="C244" s="450"/>
      <c r="D244" s="451"/>
      <c r="E244" s="452"/>
      <c r="F244" s="55"/>
      <c r="G244" s="56"/>
      <c r="H244" s="56"/>
      <c r="I244" s="57"/>
      <c r="J244" s="58"/>
      <c r="K244" s="170" t="s">
        <v>66</v>
      </c>
      <c r="L244" s="132">
        <v>62</v>
      </c>
      <c r="M244" s="126">
        <v>63</v>
      </c>
      <c r="N244" s="160">
        <f t="shared" si="17"/>
        <v>101.61290322580645</v>
      </c>
      <c r="O244" s="317"/>
      <c r="P244" s="463"/>
    </row>
    <row r="245" spans="1:16" ht="24" thickBot="1" x14ac:dyDescent="0.4">
      <c r="A245" s="322"/>
      <c r="B245" s="325"/>
      <c r="C245" s="453"/>
      <c r="D245" s="454"/>
      <c r="E245" s="455"/>
      <c r="F245" s="69"/>
      <c r="G245" s="70"/>
      <c r="H245" s="70"/>
      <c r="I245" s="70"/>
      <c r="J245" s="71"/>
      <c r="K245" s="319" t="s">
        <v>49</v>
      </c>
      <c r="L245" s="314"/>
      <c r="M245" s="315"/>
      <c r="N245" s="173">
        <f>(N237+N238+N239+N240+N241+N242+N243+N244)/8</f>
        <v>86.685352740624182</v>
      </c>
      <c r="O245" s="318"/>
      <c r="P245" s="464"/>
    </row>
    <row r="246" spans="1:16" ht="69.75" x14ac:dyDescent="0.25">
      <c r="A246" s="394">
        <v>15</v>
      </c>
      <c r="B246" s="323" t="s">
        <v>268</v>
      </c>
      <c r="C246" s="87">
        <v>7</v>
      </c>
      <c r="D246" s="87">
        <v>4</v>
      </c>
      <c r="E246" s="242">
        <f>D246/C246*100</f>
        <v>57.142857142857139</v>
      </c>
      <c r="F246" s="89" t="s">
        <v>6</v>
      </c>
      <c r="G246" s="90">
        <f>G247+G248+G249+G250</f>
        <v>5998.8</v>
      </c>
      <c r="H246" s="90">
        <f>H247+H248+H249+H250</f>
        <v>2707.1000000000004</v>
      </c>
      <c r="I246" s="90">
        <f>H246/G246*100</f>
        <v>45.12735880509436</v>
      </c>
      <c r="J246" s="92">
        <f>E246/I246*100</f>
        <v>126.62575133115561</v>
      </c>
      <c r="K246" s="169" t="s">
        <v>148</v>
      </c>
      <c r="L246" s="132">
        <v>126</v>
      </c>
      <c r="M246" s="126">
        <v>138</v>
      </c>
      <c r="N246" s="160">
        <f>M246/L246*100</f>
        <v>109.52380952380953</v>
      </c>
      <c r="O246" s="495">
        <f>N271*J246/100</f>
        <v>76.404065995494818</v>
      </c>
      <c r="P246" s="243" t="s">
        <v>279</v>
      </c>
    </row>
    <row r="247" spans="1:16" ht="94.5" x14ac:dyDescent="0.35">
      <c r="A247" s="406"/>
      <c r="B247" s="408"/>
      <c r="C247" s="419" t="s">
        <v>280</v>
      </c>
      <c r="D247" s="413"/>
      <c r="E247" s="414"/>
      <c r="F247" s="53" t="s">
        <v>52</v>
      </c>
      <c r="G247" s="127">
        <v>4493.3</v>
      </c>
      <c r="H247" s="127">
        <v>1646.9</v>
      </c>
      <c r="I247" s="90">
        <f>H247/G247*100</f>
        <v>36.652349053034513</v>
      </c>
      <c r="J247" s="99">
        <f>E247/I247*100</f>
        <v>0</v>
      </c>
      <c r="K247" s="170" t="s">
        <v>149</v>
      </c>
      <c r="L247" s="132">
        <v>127</v>
      </c>
      <c r="M247" s="126">
        <v>139</v>
      </c>
      <c r="N247" s="160">
        <f t="shared" ref="N247:N270" si="18">M247/L247*100</f>
        <v>109.44881889763781</v>
      </c>
      <c r="O247" s="327"/>
      <c r="P247" s="244"/>
    </row>
    <row r="248" spans="1:16" ht="96" x14ac:dyDescent="0.35">
      <c r="A248" s="406"/>
      <c r="B248" s="408"/>
      <c r="C248" s="415"/>
      <c r="D248" s="416"/>
      <c r="E248" s="417"/>
      <c r="F248" s="53" t="s">
        <v>51</v>
      </c>
      <c r="G248" s="127">
        <v>1505.5</v>
      </c>
      <c r="H248" s="127">
        <v>1060.2</v>
      </c>
      <c r="I248" s="90">
        <f>H248/G248*100</f>
        <v>70.421786781800066</v>
      </c>
      <c r="J248" s="99">
        <f>E248/I248*100</f>
        <v>0</v>
      </c>
      <c r="K248" s="170" t="s">
        <v>150</v>
      </c>
      <c r="L248" s="132">
        <v>113</v>
      </c>
      <c r="M248" s="126">
        <v>116</v>
      </c>
      <c r="N248" s="160">
        <f t="shared" si="18"/>
        <v>102.65486725663717</v>
      </c>
      <c r="O248" s="327"/>
      <c r="P248" s="244"/>
    </row>
    <row r="249" spans="1:16" ht="74.25" x14ac:dyDescent="0.35">
      <c r="A249" s="406"/>
      <c r="B249" s="408"/>
      <c r="C249" s="415"/>
      <c r="D249" s="416"/>
      <c r="E249" s="417"/>
      <c r="F249" s="53" t="s">
        <v>53</v>
      </c>
      <c r="G249" s="127"/>
      <c r="H249" s="127"/>
      <c r="I249" s="90" t="e">
        <f>H249/G249*100</f>
        <v>#DIV/0!</v>
      </c>
      <c r="J249" s="99"/>
      <c r="K249" s="170" t="s">
        <v>151</v>
      </c>
      <c r="L249" s="132">
        <v>91</v>
      </c>
      <c r="M249" s="126">
        <v>65.5</v>
      </c>
      <c r="N249" s="160">
        <f t="shared" si="18"/>
        <v>71.978021978021971</v>
      </c>
      <c r="O249" s="327"/>
      <c r="P249" s="244"/>
    </row>
    <row r="250" spans="1:16" ht="74.25" x14ac:dyDescent="0.35">
      <c r="A250" s="406"/>
      <c r="B250" s="408"/>
      <c r="C250" s="415"/>
      <c r="D250" s="416"/>
      <c r="E250" s="417"/>
      <c r="F250" s="53" t="s">
        <v>53</v>
      </c>
      <c r="G250" s="127"/>
      <c r="H250" s="127"/>
      <c r="I250" s="90" t="e">
        <f>H250/G250*100</f>
        <v>#DIV/0!</v>
      </c>
      <c r="J250" s="99" t="e">
        <f>E250/I250*100</f>
        <v>#DIV/0!</v>
      </c>
      <c r="K250" s="170" t="s">
        <v>152</v>
      </c>
      <c r="L250" s="132"/>
      <c r="M250" s="126">
        <v>23.1</v>
      </c>
      <c r="N250" s="160" t="e">
        <f t="shared" si="18"/>
        <v>#DIV/0!</v>
      </c>
      <c r="O250" s="327"/>
      <c r="P250" s="244"/>
    </row>
    <row r="251" spans="1:16" ht="33.75" customHeight="1" x14ac:dyDescent="0.35">
      <c r="A251" s="406"/>
      <c r="B251" s="408"/>
      <c r="C251" s="415"/>
      <c r="D251" s="416"/>
      <c r="E251" s="417"/>
      <c r="F251" s="61"/>
      <c r="G251" s="62"/>
      <c r="H251" s="62"/>
      <c r="I251" s="62"/>
      <c r="J251" s="137"/>
      <c r="K251" s="175" t="s">
        <v>153</v>
      </c>
      <c r="L251" s="136">
        <v>124</v>
      </c>
      <c r="M251" s="136">
        <v>124</v>
      </c>
      <c r="N251" s="206">
        <f t="shared" si="18"/>
        <v>100</v>
      </c>
      <c r="O251" s="327"/>
      <c r="P251" s="244"/>
    </row>
    <row r="252" spans="1:16" ht="33.75" customHeight="1" x14ac:dyDescent="0.35">
      <c r="A252" s="406"/>
      <c r="B252" s="408"/>
      <c r="C252" s="415"/>
      <c r="D252" s="416"/>
      <c r="E252" s="417"/>
      <c r="F252" s="61"/>
      <c r="G252" s="62"/>
      <c r="H252" s="62"/>
      <c r="I252" s="62"/>
      <c r="J252" s="137"/>
      <c r="K252" s="245" t="s">
        <v>154</v>
      </c>
      <c r="L252" s="136">
        <v>224</v>
      </c>
      <c r="M252" s="136">
        <v>272</v>
      </c>
      <c r="N252" s="206">
        <f t="shared" si="18"/>
        <v>121.42857142857142</v>
      </c>
      <c r="O252" s="327"/>
      <c r="P252" s="244"/>
    </row>
    <row r="253" spans="1:16" ht="53.25" customHeight="1" x14ac:dyDescent="0.35">
      <c r="A253" s="406"/>
      <c r="B253" s="408"/>
      <c r="C253" s="415"/>
      <c r="D253" s="416"/>
      <c r="E253" s="417"/>
      <c r="F253" s="61"/>
      <c r="G253" s="62"/>
      <c r="H253" s="62"/>
      <c r="I253" s="62"/>
      <c r="J253" s="137"/>
      <c r="K253" s="175" t="s">
        <v>155</v>
      </c>
      <c r="L253" s="136">
        <v>56133</v>
      </c>
      <c r="M253" s="136">
        <v>97485</v>
      </c>
      <c r="N253" s="160">
        <f t="shared" si="18"/>
        <v>173.6678958901181</v>
      </c>
      <c r="O253" s="327"/>
      <c r="P253" s="244"/>
    </row>
    <row r="254" spans="1:16" ht="46.5" hidden="1" x14ac:dyDescent="0.35">
      <c r="A254" s="406"/>
      <c r="B254" s="408"/>
      <c r="C254" s="415"/>
      <c r="D254" s="416"/>
      <c r="E254" s="417"/>
      <c r="F254" s="61"/>
      <c r="G254" s="62"/>
      <c r="H254" s="62"/>
      <c r="I254" s="62"/>
      <c r="J254" s="137"/>
      <c r="K254" s="245" t="s">
        <v>156</v>
      </c>
      <c r="L254" s="246">
        <v>0.45200000000000001</v>
      </c>
      <c r="M254" s="246">
        <v>0.49</v>
      </c>
      <c r="N254" s="247">
        <f t="shared" si="18"/>
        <v>108.40707964601771</v>
      </c>
      <c r="O254" s="327"/>
      <c r="P254" s="244"/>
    </row>
    <row r="255" spans="1:16" ht="96" hidden="1" customHeight="1" x14ac:dyDescent="0.35">
      <c r="A255" s="406"/>
      <c r="B255" s="408"/>
      <c r="C255" s="415"/>
      <c r="D255" s="416"/>
      <c r="E255" s="417"/>
      <c r="F255" s="61"/>
      <c r="G255" s="62"/>
      <c r="H255" s="62"/>
      <c r="I255" s="62"/>
      <c r="J255" s="137"/>
      <c r="K255" s="175" t="s">
        <v>157</v>
      </c>
      <c r="L255" s="246">
        <v>0</v>
      </c>
      <c r="M255" s="246">
        <v>0</v>
      </c>
      <c r="N255" s="247" t="e">
        <f t="shared" si="18"/>
        <v>#DIV/0!</v>
      </c>
      <c r="O255" s="327"/>
      <c r="P255" s="244"/>
    </row>
    <row r="256" spans="1:16" ht="409.5" customHeight="1" x14ac:dyDescent="0.35">
      <c r="A256" s="406"/>
      <c r="B256" s="408"/>
      <c r="C256" s="415"/>
      <c r="D256" s="416"/>
      <c r="E256" s="417"/>
      <c r="F256" s="61"/>
      <c r="G256" s="62"/>
      <c r="H256" s="62"/>
      <c r="I256" s="62"/>
      <c r="J256" s="137"/>
      <c r="K256" s="175" t="s">
        <v>156</v>
      </c>
      <c r="L256" s="136">
        <v>0.4</v>
      </c>
      <c r="M256" s="136">
        <v>0.36499999999999999</v>
      </c>
      <c r="N256" s="160">
        <f t="shared" si="18"/>
        <v>91.25</v>
      </c>
      <c r="O256" s="327"/>
      <c r="P256" s="244"/>
    </row>
    <row r="257" spans="1:16" ht="372" customHeight="1" x14ac:dyDescent="0.35">
      <c r="A257" s="406"/>
      <c r="B257" s="408"/>
      <c r="C257" s="415"/>
      <c r="D257" s="416"/>
      <c r="E257" s="417"/>
      <c r="F257" s="61"/>
      <c r="G257" s="62"/>
      <c r="H257" s="62"/>
      <c r="I257" s="62"/>
      <c r="J257" s="137"/>
      <c r="K257" s="175" t="s">
        <v>157</v>
      </c>
      <c r="L257" s="136">
        <v>0</v>
      </c>
      <c r="M257" s="136">
        <v>0</v>
      </c>
      <c r="N257" s="160" t="e">
        <f t="shared" si="18"/>
        <v>#DIV/0!</v>
      </c>
      <c r="O257" s="327"/>
      <c r="P257" s="244"/>
    </row>
    <row r="258" spans="1:16" ht="408.75" customHeight="1" x14ac:dyDescent="0.35">
      <c r="A258" s="406"/>
      <c r="B258" s="408"/>
      <c r="C258" s="415"/>
      <c r="D258" s="416"/>
      <c r="E258" s="417"/>
      <c r="F258" s="61"/>
      <c r="G258" s="62"/>
      <c r="H258" s="62"/>
      <c r="I258" s="62"/>
      <c r="J258" s="137"/>
      <c r="K258" s="175" t="s">
        <v>221</v>
      </c>
      <c r="L258" s="136">
        <v>1.9490000000000001</v>
      </c>
      <c r="M258" s="136">
        <v>2.1840000000000002</v>
      </c>
      <c r="N258" s="160">
        <f t="shared" si="18"/>
        <v>112.05746536685479</v>
      </c>
      <c r="O258" s="327"/>
      <c r="P258" s="244"/>
    </row>
    <row r="259" spans="1:16" s="44" customFormat="1" ht="93" x14ac:dyDescent="0.35">
      <c r="A259" s="406"/>
      <c r="B259" s="408"/>
      <c r="C259" s="415"/>
      <c r="D259" s="416"/>
      <c r="E259" s="417"/>
      <c r="F259" s="61"/>
      <c r="G259" s="62"/>
      <c r="H259" s="62"/>
      <c r="I259" s="62"/>
      <c r="J259" s="137"/>
      <c r="K259" s="175" t="s">
        <v>222</v>
      </c>
      <c r="L259" s="136">
        <v>7377</v>
      </c>
      <c r="M259" s="136">
        <v>7460</v>
      </c>
      <c r="N259" s="160">
        <f t="shared" si="18"/>
        <v>101.12511861190185</v>
      </c>
      <c r="O259" s="327"/>
      <c r="P259" s="244"/>
    </row>
    <row r="260" spans="1:16" s="44" customFormat="1" ht="116.25" x14ac:dyDescent="0.35">
      <c r="A260" s="406"/>
      <c r="B260" s="408"/>
      <c r="C260" s="415"/>
      <c r="D260" s="416"/>
      <c r="E260" s="417"/>
      <c r="F260" s="61"/>
      <c r="G260" s="62"/>
      <c r="H260" s="62"/>
      <c r="I260" s="62"/>
      <c r="J260" s="137"/>
      <c r="K260" s="175" t="s">
        <v>223</v>
      </c>
      <c r="L260" s="136">
        <v>2</v>
      </c>
      <c r="M260" s="136">
        <v>0</v>
      </c>
      <c r="N260" s="160">
        <f t="shared" si="18"/>
        <v>0</v>
      </c>
      <c r="O260" s="327"/>
      <c r="P260" s="244"/>
    </row>
    <row r="261" spans="1:16" s="44" customFormat="1" ht="46.5" x14ac:dyDescent="0.35">
      <c r="A261" s="406"/>
      <c r="B261" s="408"/>
      <c r="C261" s="415"/>
      <c r="D261" s="416"/>
      <c r="E261" s="417"/>
      <c r="F261" s="61"/>
      <c r="G261" s="62"/>
      <c r="H261" s="62"/>
      <c r="I261" s="62"/>
      <c r="J261" s="137"/>
      <c r="K261" s="175" t="s">
        <v>224</v>
      </c>
      <c r="L261" s="136">
        <v>1146</v>
      </c>
      <c r="M261" s="136">
        <v>1131</v>
      </c>
      <c r="N261" s="160">
        <f t="shared" si="18"/>
        <v>98.691099476439788</v>
      </c>
      <c r="O261" s="327"/>
      <c r="P261" s="244"/>
    </row>
    <row r="262" spans="1:16" s="44" customFormat="1" ht="69.75" x14ac:dyDescent="0.35">
      <c r="A262" s="406"/>
      <c r="B262" s="408"/>
      <c r="C262" s="415"/>
      <c r="D262" s="416"/>
      <c r="E262" s="417"/>
      <c r="F262" s="61"/>
      <c r="G262" s="62"/>
      <c r="H262" s="62"/>
      <c r="I262" s="62"/>
      <c r="J262" s="137"/>
      <c r="K262" s="175" t="s">
        <v>158</v>
      </c>
      <c r="L262" s="136">
        <v>99</v>
      </c>
      <c r="M262" s="136">
        <v>95</v>
      </c>
      <c r="N262" s="160">
        <f t="shared" si="18"/>
        <v>95.959595959595958</v>
      </c>
      <c r="O262" s="327"/>
      <c r="P262" s="244"/>
    </row>
    <row r="263" spans="1:16" s="44" customFormat="1" ht="93" x14ac:dyDescent="0.35">
      <c r="A263" s="406"/>
      <c r="B263" s="408"/>
      <c r="C263" s="415"/>
      <c r="D263" s="416"/>
      <c r="E263" s="417"/>
      <c r="F263" s="61"/>
      <c r="G263" s="62"/>
      <c r="H263" s="62"/>
      <c r="I263" s="62"/>
      <c r="J263" s="137"/>
      <c r="K263" s="175" t="s">
        <v>225</v>
      </c>
      <c r="L263" s="136">
        <v>0</v>
      </c>
      <c r="M263" s="136">
        <v>0</v>
      </c>
      <c r="N263" s="160" t="e">
        <f t="shared" si="18"/>
        <v>#DIV/0!</v>
      </c>
      <c r="O263" s="327"/>
      <c r="P263" s="244"/>
    </row>
    <row r="264" spans="1:16" ht="69.75" x14ac:dyDescent="0.35">
      <c r="A264" s="406"/>
      <c r="B264" s="408"/>
      <c r="C264" s="415"/>
      <c r="D264" s="416"/>
      <c r="E264" s="417"/>
      <c r="F264" s="61"/>
      <c r="G264" s="62"/>
      <c r="H264" s="62"/>
      <c r="I264" s="62"/>
      <c r="J264" s="137"/>
      <c r="K264" s="175" t="s">
        <v>226</v>
      </c>
      <c r="L264" s="136">
        <v>19</v>
      </c>
      <c r="M264" s="136">
        <v>19</v>
      </c>
      <c r="N264" s="160">
        <f t="shared" si="18"/>
        <v>100</v>
      </c>
      <c r="O264" s="327"/>
      <c r="P264" s="244"/>
    </row>
    <row r="265" spans="1:16" s="44" customFormat="1" ht="116.25" x14ac:dyDescent="0.35">
      <c r="A265" s="406"/>
      <c r="B265" s="408"/>
      <c r="C265" s="415"/>
      <c r="D265" s="416"/>
      <c r="E265" s="417"/>
      <c r="F265" s="61"/>
      <c r="G265" s="62"/>
      <c r="H265" s="62"/>
      <c r="I265" s="62"/>
      <c r="J265" s="137"/>
      <c r="K265" s="175" t="s">
        <v>227</v>
      </c>
      <c r="L265" s="136">
        <v>2</v>
      </c>
      <c r="M265" s="136">
        <v>0</v>
      </c>
      <c r="N265" s="160">
        <f t="shared" si="18"/>
        <v>0</v>
      </c>
      <c r="O265" s="327"/>
      <c r="P265" s="244"/>
    </row>
    <row r="266" spans="1:16" s="44" customFormat="1" ht="42.75" customHeight="1" x14ac:dyDescent="0.35">
      <c r="A266" s="406"/>
      <c r="B266" s="408"/>
      <c r="C266" s="415"/>
      <c r="D266" s="416"/>
      <c r="E266" s="417"/>
      <c r="F266" s="61"/>
      <c r="G266" s="62"/>
      <c r="H266" s="62"/>
      <c r="I266" s="62"/>
      <c r="J266" s="137"/>
      <c r="K266" s="248" t="s">
        <v>228</v>
      </c>
      <c r="L266" s="136">
        <v>2</v>
      </c>
      <c r="M266" s="136">
        <v>0</v>
      </c>
      <c r="N266" s="160">
        <f t="shared" si="18"/>
        <v>0</v>
      </c>
      <c r="O266" s="327"/>
      <c r="P266" s="244"/>
    </row>
    <row r="267" spans="1:16" s="44" customFormat="1" ht="42.75" customHeight="1" x14ac:dyDescent="0.35">
      <c r="A267" s="406"/>
      <c r="B267" s="408"/>
      <c r="C267" s="415"/>
      <c r="D267" s="416"/>
      <c r="E267" s="417"/>
      <c r="F267" s="61"/>
      <c r="G267" s="62"/>
      <c r="H267" s="62"/>
      <c r="I267" s="62"/>
      <c r="J267" s="137"/>
      <c r="K267" s="248" t="s">
        <v>229</v>
      </c>
      <c r="L267" s="136">
        <v>7</v>
      </c>
      <c r="M267" s="136">
        <v>0</v>
      </c>
      <c r="N267" s="160">
        <f t="shared" si="18"/>
        <v>0</v>
      </c>
      <c r="O267" s="327"/>
      <c r="P267" s="244"/>
    </row>
    <row r="268" spans="1:16" s="44" customFormat="1" ht="42.75" customHeight="1" x14ac:dyDescent="0.35">
      <c r="A268" s="406"/>
      <c r="B268" s="408"/>
      <c r="C268" s="415"/>
      <c r="D268" s="416"/>
      <c r="E268" s="417"/>
      <c r="F268" s="61"/>
      <c r="G268" s="62"/>
      <c r="H268" s="62"/>
      <c r="I268" s="62"/>
      <c r="J268" s="137"/>
      <c r="K268" s="248" t="s">
        <v>192</v>
      </c>
      <c r="L268" s="136"/>
      <c r="M268" s="136">
        <v>0</v>
      </c>
      <c r="N268" s="160" t="e">
        <f t="shared" si="18"/>
        <v>#DIV/0!</v>
      </c>
      <c r="O268" s="327"/>
      <c r="P268" s="244"/>
    </row>
    <row r="269" spans="1:16" s="44" customFormat="1" ht="42.75" customHeight="1" x14ac:dyDescent="0.35">
      <c r="A269" s="406"/>
      <c r="B269" s="408"/>
      <c r="C269" s="415"/>
      <c r="D269" s="416"/>
      <c r="E269" s="417"/>
      <c r="F269" s="61"/>
      <c r="G269" s="62"/>
      <c r="H269" s="62"/>
      <c r="I269" s="62"/>
      <c r="J269" s="137"/>
      <c r="K269" s="248" t="s">
        <v>193</v>
      </c>
      <c r="L269" s="136">
        <v>0</v>
      </c>
      <c r="M269" s="136">
        <v>0</v>
      </c>
      <c r="N269" s="249" t="e">
        <f t="shared" si="18"/>
        <v>#DIV/0!</v>
      </c>
      <c r="O269" s="327"/>
      <c r="P269" s="244"/>
    </row>
    <row r="270" spans="1:16" s="44" customFormat="1" ht="51.75" customHeight="1" x14ac:dyDescent="0.35">
      <c r="A270" s="406"/>
      <c r="B270" s="408"/>
      <c r="C270" s="415"/>
      <c r="D270" s="416"/>
      <c r="E270" s="417"/>
      <c r="F270" s="61"/>
      <c r="G270" s="62"/>
      <c r="H270" s="62"/>
      <c r="I270" s="62"/>
      <c r="J270" s="137"/>
      <c r="K270" s="248" t="s">
        <v>194</v>
      </c>
      <c r="L270" s="136">
        <v>0</v>
      </c>
      <c r="M270" s="136">
        <v>0</v>
      </c>
      <c r="N270" s="249" t="e">
        <f t="shared" si="18"/>
        <v>#DIV/0!</v>
      </c>
      <c r="O270" s="327"/>
      <c r="P270" s="244"/>
    </row>
    <row r="271" spans="1:16" s="44" customFormat="1" ht="81" customHeight="1" x14ac:dyDescent="0.35">
      <c r="A271" s="406"/>
      <c r="B271" s="408"/>
      <c r="C271" s="415"/>
      <c r="D271" s="416"/>
      <c r="E271" s="417"/>
      <c r="F271" s="61"/>
      <c r="G271" s="62"/>
      <c r="H271" s="62"/>
      <c r="I271" s="62"/>
      <c r="J271" s="137"/>
      <c r="K271" s="250" t="s">
        <v>49</v>
      </c>
      <c r="L271" s="136"/>
      <c r="M271" s="136"/>
      <c r="N271" s="290">
        <f>SUM(N246+N247+N248+N249+N251+N252+N253+N256+N258+N259+N261+N262+N264)/23</f>
        <v>60.338489756069066</v>
      </c>
      <c r="O271" s="327"/>
      <c r="P271" s="244"/>
    </row>
    <row r="272" spans="1:16" ht="408.75" hidden="1" customHeight="1" thickBot="1" x14ac:dyDescent="0.4">
      <c r="A272" s="407"/>
      <c r="B272" s="409"/>
      <c r="C272" s="420"/>
      <c r="D272" s="421"/>
      <c r="E272" s="422"/>
      <c r="F272" s="69"/>
      <c r="G272" s="70"/>
      <c r="H272" s="70"/>
      <c r="I272" s="70"/>
      <c r="J272" s="71"/>
      <c r="K272" s="319" t="s">
        <v>49</v>
      </c>
      <c r="L272" s="314"/>
      <c r="M272" s="315"/>
      <c r="N272" s="173" t="e">
        <f>(N246+N247+N248+N249+N250+N251+N252+N253+N254+N256+N257+N259+N260+N262+N264)/23</f>
        <v>#DIV/0!</v>
      </c>
      <c r="O272" s="328"/>
      <c r="P272" s="244"/>
    </row>
    <row r="273" spans="1:17" s="44" customFormat="1" ht="50.25" customHeight="1" thickBot="1" x14ac:dyDescent="0.4">
      <c r="A273" s="77"/>
      <c r="B273" s="84"/>
      <c r="C273" s="75"/>
      <c r="D273" s="78"/>
      <c r="E273" s="77"/>
      <c r="F273" s="78"/>
      <c r="G273" s="78"/>
      <c r="H273" s="78"/>
      <c r="I273" s="78"/>
      <c r="J273" s="78"/>
      <c r="K273" s="51"/>
      <c r="L273" s="73"/>
      <c r="M273" s="74"/>
      <c r="N273" s="50"/>
      <c r="O273" s="72"/>
      <c r="P273" s="76"/>
    </row>
    <row r="274" spans="1:17" s="42" customFormat="1" ht="59.25" customHeight="1" x14ac:dyDescent="0.25">
      <c r="A274" s="427">
        <v>16</v>
      </c>
      <c r="B274" s="362" t="s">
        <v>300</v>
      </c>
      <c r="C274" s="87">
        <v>3</v>
      </c>
      <c r="D274" s="87">
        <v>3</v>
      </c>
      <c r="E274" s="87">
        <f>D274/C274*100</f>
        <v>100</v>
      </c>
      <c r="F274" s="89" t="s">
        <v>6</v>
      </c>
      <c r="G274" s="190">
        <f>G275+G276+G277+G278</f>
        <v>4249.1000000000004</v>
      </c>
      <c r="H274" s="190">
        <f>H275+H276+H277+H278</f>
        <v>4139.1000000000004</v>
      </c>
      <c r="I274" s="90">
        <f>H274/G274*100</f>
        <v>97.411216492904387</v>
      </c>
      <c r="J274" s="145">
        <f>E274/I274*100</f>
        <v>102.65758256625837</v>
      </c>
      <c r="K274" s="182" t="s">
        <v>143</v>
      </c>
      <c r="L274" s="251">
        <v>1.7</v>
      </c>
      <c r="M274" s="201">
        <v>0.6</v>
      </c>
      <c r="N274" s="160">
        <f>M274/L274*100</f>
        <v>35.294117647058826</v>
      </c>
      <c r="O274" s="527">
        <f>(N285*J274)/100</f>
        <v>88.735067283579539</v>
      </c>
      <c r="P274" s="304" t="s">
        <v>56</v>
      </c>
      <c r="Q274" s="192"/>
    </row>
    <row r="275" spans="1:17" s="42" customFormat="1" ht="56.25" customHeight="1" x14ac:dyDescent="0.35">
      <c r="A275" s="427"/>
      <c r="B275" s="363"/>
      <c r="C275" s="335" t="s">
        <v>257</v>
      </c>
      <c r="D275" s="413"/>
      <c r="E275" s="414"/>
      <c r="F275" s="53" t="s">
        <v>52</v>
      </c>
      <c r="G275" s="302">
        <v>1366.4</v>
      </c>
      <c r="H275" s="302">
        <v>1366.4</v>
      </c>
      <c r="I275" s="90">
        <f>H275/G275*100</f>
        <v>100</v>
      </c>
      <c r="J275" s="99">
        <f>E275/I275*100</f>
        <v>0</v>
      </c>
      <c r="K275" s="156" t="s">
        <v>144</v>
      </c>
      <c r="L275" s="198">
        <v>37.799999999999997</v>
      </c>
      <c r="M275" s="201">
        <v>33.299999999999997</v>
      </c>
      <c r="N275" s="160">
        <f t="shared" ref="N275:N278" si="19">M275/L275*100</f>
        <v>88.095238095238088</v>
      </c>
      <c r="O275" s="528"/>
      <c r="P275" s="305"/>
      <c r="Q275" s="192"/>
    </row>
    <row r="276" spans="1:17" s="42" customFormat="1" ht="43.5" customHeight="1" x14ac:dyDescent="0.35">
      <c r="A276" s="427"/>
      <c r="B276" s="363"/>
      <c r="C276" s="415"/>
      <c r="D276" s="416"/>
      <c r="E276" s="417"/>
      <c r="F276" s="53" t="s">
        <v>51</v>
      </c>
      <c r="G276" s="302">
        <v>2808.1</v>
      </c>
      <c r="H276" s="302">
        <v>2704</v>
      </c>
      <c r="I276" s="90">
        <f>H276/G276*100</f>
        <v>96.292867063138772</v>
      </c>
      <c r="J276" s="99">
        <f>E276/I276*100</f>
        <v>0</v>
      </c>
      <c r="K276" s="156" t="s">
        <v>145</v>
      </c>
      <c r="L276" s="198">
        <v>28</v>
      </c>
      <c r="M276" s="201">
        <v>28</v>
      </c>
      <c r="N276" s="159">
        <f t="shared" si="19"/>
        <v>100</v>
      </c>
      <c r="O276" s="528"/>
      <c r="P276" s="305"/>
      <c r="Q276" s="192"/>
    </row>
    <row r="277" spans="1:17" s="42" customFormat="1" ht="116.25" x14ac:dyDescent="0.35">
      <c r="A277" s="427"/>
      <c r="B277" s="363"/>
      <c r="C277" s="415"/>
      <c r="D277" s="416"/>
      <c r="E277" s="417"/>
      <c r="F277" s="53" t="s">
        <v>53</v>
      </c>
      <c r="G277" s="127">
        <v>74.599999999999994</v>
      </c>
      <c r="H277" s="127">
        <v>68.7</v>
      </c>
      <c r="I277" s="90">
        <f>H277/G277*100</f>
        <v>92.091152815013416</v>
      </c>
      <c r="J277" s="99">
        <f>E277/I277*100</f>
        <v>0</v>
      </c>
      <c r="K277" s="156" t="s">
        <v>146</v>
      </c>
      <c r="L277" s="198">
        <v>3.95</v>
      </c>
      <c r="M277" s="199">
        <v>3.95</v>
      </c>
      <c r="N277" s="159">
        <f t="shared" si="19"/>
        <v>100</v>
      </c>
      <c r="O277" s="528"/>
      <c r="P277" s="305"/>
      <c r="Q277" s="192"/>
    </row>
    <row r="278" spans="1:17" s="42" customFormat="1" ht="219.75" customHeight="1" x14ac:dyDescent="0.25">
      <c r="A278" s="427"/>
      <c r="B278" s="363"/>
      <c r="C278" s="415"/>
      <c r="D278" s="416"/>
      <c r="E278" s="417"/>
      <c r="F278" s="54" t="s">
        <v>54</v>
      </c>
      <c r="G278" s="127"/>
      <c r="H278" s="127"/>
      <c r="I278" s="90" t="e">
        <f>H278/G278*100</f>
        <v>#DIV/0!</v>
      </c>
      <c r="J278" s="99" t="e">
        <f>E278/I278*100</f>
        <v>#DIV/0!</v>
      </c>
      <c r="K278" s="252" t="s">
        <v>147</v>
      </c>
      <c r="L278" s="198">
        <v>4.2</v>
      </c>
      <c r="M278" s="199">
        <v>4</v>
      </c>
      <c r="N278" s="205">
        <f t="shared" si="19"/>
        <v>95.238095238095227</v>
      </c>
      <c r="O278" s="528"/>
      <c r="P278" s="305"/>
      <c r="Q278" s="192"/>
    </row>
    <row r="279" spans="1:17" s="42" customFormat="1" ht="78.75" customHeight="1" x14ac:dyDescent="0.35">
      <c r="A279" s="427"/>
      <c r="B279" s="363"/>
      <c r="C279" s="415"/>
      <c r="D279" s="416"/>
      <c r="E279" s="417"/>
      <c r="F279" s="59"/>
      <c r="G279" s="293"/>
      <c r="H279" s="293"/>
      <c r="I279" s="293"/>
      <c r="J279" s="294"/>
      <c r="K279" s="139" t="s">
        <v>301</v>
      </c>
      <c r="L279" s="286">
        <v>1</v>
      </c>
      <c r="M279" s="286">
        <v>1</v>
      </c>
      <c r="N279" s="191">
        <f t="shared" ref="N279:N284" si="20">M279/L279*100</f>
        <v>100</v>
      </c>
      <c r="O279" s="528"/>
      <c r="P279" s="305"/>
      <c r="Q279" s="192"/>
    </row>
    <row r="280" spans="1:17" s="42" customFormat="1" ht="23.25" x14ac:dyDescent="0.35">
      <c r="A280" s="427"/>
      <c r="B280" s="363"/>
      <c r="C280" s="415"/>
      <c r="D280" s="416"/>
      <c r="E280" s="417"/>
      <c r="F280" s="295"/>
      <c r="G280" s="297"/>
      <c r="H280" s="297"/>
      <c r="I280" s="297"/>
      <c r="J280" s="296"/>
      <c r="K280" s="139">
        <v>7</v>
      </c>
      <c r="L280" s="167"/>
      <c r="M280" s="167"/>
      <c r="N280" s="168" t="e">
        <f t="shared" si="20"/>
        <v>#DIV/0!</v>
      </c>
      <c r="O280" s="528"/>
      <c r="P280" s="305"/>
      <c r="Q280" s="192"/>
    </row>
    <row r="281" spans="1:17" s="42" customFormat="1" ht="23.25" x14ac:dyDescent="0.35">
      <c r="A281" s="427"/>
      <c r="B281" s="363"/>
      <c r="C281" s="415"/>
      <c r="D281" s="416"/>
      <c r="E281" s="417"/>
      <c r="F281" s="295"/>
      <c r="G281" s="297"/>
      <c r="H281" s="297"/>
      <c r="I281" s="297"/>
      <c r="J281" s="296"/>
      <c r="K281" s="139">
        <v>8</v>
      </c>
      <c r="L281" s="167"/>
      <c r="M281" s="167"/>
      <c r="N281" s="168" t="e">
        <f t="shared" si="20"/>
        <v>#DIV/0!</v>
      </c>
      <c r="O281" s="528"/>
      <c r="P281" s="305"/>
      <c r="Q281" s="192"/>
    </row>
    <row r="282" spans="1:17" s="42" customFormat="1" ht="23.25" x14ac:dyDescent="0.35">
      <c r="A282" s="427"/>
      <c r="B282" s="363"/>
      <c r="C282" s="415"/>
      <c r="D282" s="416"/>
      <c r="E282" s="417"/>
      <c r="F282" s="295"/>
      <c r="G282" s="297"/>
      <c r="H282" s="297"/>
      <c r="I282" s="297"/>
      <c r="J282" s="296"/>
      <c r="K282" s="139">
        <v>9</v>
      </c>
      <c r="L282" s="167"/>
      <c r="M282" s="167"/>
      <c r="N282" s="168" t="e">
        <f t="shared" si="20"/>
        <v>#DIV/0!</v>
      </c>
      <c r="O282" s="528"/>
      <c r="P282" s="305"/>
      <c r="Q282" s="192"/>
    </row>
    <row r="283" spans="1:17" s="42" customFormat="1" ht="23.25" x14ac:dyDescent="0.35">
      <c r="A283" s="427"/>
      <c r="B283" s="363"/>
      <c r="C283" s="415"/>
      <c r="D283" s="416"/>
      <c r="E283" s="417"/>
      <c r="F283" s="295"/>
      <c r="G283" s="297"/>
      <c r="H283" s="297"/>
      <c r="I283" s="297"/>
      <c r="J283" s="296"/>
      <c r="K283" s="139">
        <v>10</v>
      </c>
      <c r="L283" s="167"/>
      <c r="M283" s="167"/>
      <c r="N283" s="168" t="e">
        <f t="shared" si="20"/>
        <v>#DIV/0!</v>
      </c>
      <c r="O283" s="528"/>
      <c r="P283" s="305"/>
      <c r="Q283" s="192"/>
    </row>
    <row r="284" spans="1:17" s="42" customFormat="1" ht="23.25" x14ac:dyDescent="0.35">
      <c r="A284" s="427"/>
      <c r="B284" s="363"/>
      <c r="C284" s="415"/>
      <c r="D284" s="416"/>
      <c r="E284" s="417"/>
      <c r="F284" s="295"/>
      <c r="G284" s="297"/>
      <c r="H284" s="297"/>
      <c r="I284" s="297"/>
      <c r="J284" s="296"/>
      <c r="K284" s="193"/>
      <c r="L284" s="167"/>
      <c r="M284" s="167"/>
      <c r="N284" s="168" t="e">
        <f t="shared" si="20"/>
        <v>#DIV/0!</v>
      </c>
      <c r="O284" s="528"/>
      <c r="P284" s="305"/>
      <c r="Q284" s="192"/>
    </row>
    <row r="285" spans="1:17" s="42" customFormat="1" ht="24" thickBot="1" x14ac:dyDescent="0.4">
      <c r="A285" s="375"/>
      <c r="B285" s="363"/>
      <c r="C285" s="415"/>
      <c r="D285" s="418"/>
      <c r="E285" s="417"/>
      <c r="F285" s="295"/>
      <c r="G285" s="297"/>
      <c r="H285" s="297"/>
      <c r="I285" s="297"/>
      <c r="J285" s="296"/>
      <c r="K285" s="332" t="s">
        <v>49</v>
      </c>
      <c r="L285" s="333"/>
      <c r="M285" s="334"/>
      <c r="N285" s="253">
        <f>SUM(N274:N279)/6</f>
        <v>86.437908496732021</v>
      </c>
      <c r="O285" s="529"/>
      <c r="P285" s="522"/>
      <c r="Q285" s="192"/>
    </row>
    <row r="286" spans="1:17" s="44" customFormat="1" ht="67.5" customHeight="1" thickBot="1" x14ac:dyDescent="0.4">
      <c r="A286" s="375">
        <v>17</v>
      </c>
      <c r="B286" s="323" t="s">
        <v>231</v>
      </c>
      <c r="C286" s="167">
        <v>2</v>
      </c>
      <c r="D286" s="167">
        <v>2</v>
      </c>
      <c r="E286" s="167">
        <f>D286/C286*100</f>
        <v>100</v>
      </c>
      <c r="F286" s="89" t="s">
        <v>6</v>
      </c>
      <c r="G286" s="90">
        <f>G287+G288+G289+G290</f>
        <v>2272.9</v>
      </c>
      <c r="H286" s="90">
        <f>H287+H288+H289+H290</f>
        <v>2272.9</v>
      </c>
      <c r="I286" s="90">
        <f>H286/G286*100</f>
        <v>100</v>
      </c>
      <c r="J286" s="145">
        <f>E286/I286*100</f>
        <v>100</v>
      </c>
      <c r="K286" s="197" t="s">
        <v>185</v>
      </c>
      <c r="L286" s="254">
        <v>9</v>
      </c>
      <c r="M286" s="255">
        <v>9</v>
      </c>
      <c r="N286" s="132">
        <f>M286/L286*100</f>
        <v>100</v>
      </c>
      <c r="O286" s="256">
        <f>(N297*J286)/100</f>
        <v>100</v>
      </c>
      <c r="P286" s="147" t="s">
        <v>56</v>
      </c>
      <c r="Q286" s="192"/>
    </row>
    <row r="287" spans="1:17" s="44" customFormat="1" ht="270.75" customHeight="1" thickBot="1" x14ac:dyDescent="0.3">
      <c r="A287" s="376"/>
      <c r="B287" s="324"/>
      <c r="C287" s="397" t="s">
        <v>269</v>
      </c>
      <c r="D287" s="398"/>
      <c r="E287" s="399"/>
      <c r="F287" s="53" t="s">
        <v>52</v>
      </c>
      <c r="G287" s="127"/>
      <c r="H287" s="127"/>
      <c r="I287" s="90" t="e">
        <f>H287/G287*100</f>
        <v>#DIV/0!</v>
      </c>
      <c r="J287" s="99" t="e">
        <f>E287/I287*100</f>
        <v>#DIV/0!</v>
      </c>
      <c r="K287" s="200" t="s">
        <v>186</v>
      </c>
      <c r="L287" s="254">
        <v>1</v>
      </c>
      <c r="M287" s="255">
        <v>1</v>
      </c>
      <c r="N287" s="132">
        <f t="shared" ref="N287:N288" si="21">M287/L287*100</f>
        <v>100</v>
      </c>
      <c r="O287" s="257"/>
      <c r="P287" s="258"/>
      <c r="Q287" s="192"/>
    </row>
    <row r="288" spans="1:17" s="44" customFormat="1" ht="100.5" customHeight="1" thickBot="1" x14ac:dyDescent="0.3">
      <c r="A288" s="376"/>
      <c r="B288" s="324"/>
      <c r="C288" s="400"/>
      <c r="D288" s="401"/>
      <c r="E288" s="402"/>
      <c r="F288" s="53" t="s">
        <v>51</v>
      </c>
      <c r="G288" s="127"/>
      <c r="H288" s="127"/>
      <c r="I288" s="90" t="e">
        <f>H288/G288*100</f>
        <v>#DIV/0!</v>
      </c>
      <c r="J288" s="99" t="e">
        <f>E288/I288*100</f>
        <v>#DIV/0!</v>
      </c>
      <c r="K288" s="200"/>
      <c r="L288" s="254"/>
      <c r="M288" s="259"/>
      <c r="N288" s="132" t="e">
        <f t="shared" si="21"/>
        <v>#DIV/0!</v>
      </c>
      <c r="O288" s="257"/>
      <c r="P288" s="258"/>
      <c r="Q288" s="192"/>
    </row>
    <row r="289" spans="1:17" s="44" customFormat="1" ht="79.5" customHeight="1" x14ac:dyDescent="0.25">
      <c r="A289" s="376"/>
      <c r="B289" s="324"/>
      <c r="C289" s="400"/>
      <c r="D289" s="401"/>
      <c r="E289" s="402"/>
      <c r="F289" s="53" t="s">
        <v>53</v>
      </c>
      <c r="G289" s="127">
        <v>2272.9</v>
      </c>
      <c r="H289" s="127">
        <v>2272.9</v>
      </c>
      <c r="I289" s="90">
        <f>H289/G289*100</f>
        <v>100</v>
      </c>
      <c r="J289" s="99">
        <f>E289/I289*100</f>
        <v>0</v>
      </c>
      <c r="K289" s="146"/>
      <c r="L289" s="146"/>
      <c r="M289" s="146"/>
      <c r="N289" s="132" t="e">
        <f t="shared" ref="N289:N290" si="22">L289/M289*100</f>
        <v>#DIV/0!</v>
      </c>
      <c r="O289" s="257"/>
      <c r="P289" s="258"/>
      <c r="Q289" s="192"/>
    </row>
    <row r="290" spans="1:17" s="44" customFormat="1" ht="108" customHeight="1" x14ac:dyDescent="0.25">
      <c r="A290" s="376"/>
      <c r="B290" s="324"/>
      <c r="C290" s="400"/>
      <c r="D290" s="401"/>
      <c r="E290" s="402"/>
      <c r="F290" s="54" t="s">
        <v>54</v>
      </c>
      <c r="G290" s="127"/>
      <c r="H290" s="127"/>
      <c r="I290" s="90" t="e">
        <f>H290/G290*100</f>
        <v>#DIV/0!</v>
      </c>
      <c r="J290" s="99" t="e">
        <f>E290/I290*100</f>
        <v>#DIV/0!</v>
      </c>
      <c r="K290" s="146"/>
      <c r="L290" s="146"/>
      <c r="M290" s="146"/>
      <c r="N290" s="132" t="e">
        <f t="shared" si="22"/>
        <v>#DIV/0!</v>
      </c>
      <c r="O290" s="257"/>
      <c r="P290" s="258"/>
      <c r="Q290" s="192"/>
    </row>
    <row r="291" spans="1:17" s="44" customFormat="1" ht="23.25" x14ac:dyDescent="0.35">
      <c r="A291" s="376"/>
      <c r="B291" s="324"/>
      <c r="C291" s="400"/>
      <c r="D291" s="401"/>
      <c r="E291" s="402"/>
      <c r="F291" s="167"/>
      <c r="G291" s="167"/>
      <c r="H291" s="167"/>
      <c r="I291" s="167"/>
      <c r="J291" s="167"/>
      <c r="K291" s="146"/>
      <c r="L291" s="146"/>
      <c r="M291" s="146"/>
      <c r="N291" s="260" t="e">
        <v>#DIV/0!</v>
      </c>
      <c r="O291" s="257"/>
      <c r="P291" s="258"/>
      <c r="Q291" s="192"/>
    </row>
    <row r="292" spans="1:17" s="44" customFormat="1" ht="23.25" x14ac:dyDescent="0.35">
      <c r="A292" s="376"/>
      <c r="B292" s="324"/>
      <c r="C292" s="400"/>
      <c r="D292" s="401"/>
      <c r="E292" s="402"/>
      <c r="F292" s="167"/>
      <c r="G292" s="167"/>
      <c r="H292" s="167"/>
      <c r="I292" s="167"/>
      <c r="J292" s="167"/>
      <c r="K292" s="146"/>
      <c r="L292" s="146"/>
      <c r="M292" s="146"/>
      <c r="N292" s="260" t="e">
        <v>#DIV/0!</v>
      </c>
      <c r="O292" s="257"/>
      <c r="P292" s="258"/>
      <c r="Q292" s="192"/>
    </row>
    <row r="293" spans="1:17" s="44" customFormat="1" ht="23.25" x14ac:dyDescent="0.35">
      <c r="A293" s="376"/>
      <c r="B293" s="324"/>
      <c r="C293" s="400"/>
      <c r="D293" s="401"/>
      <c r="E293" s="402"/>
      <c r="F293" s="167"/>
      <c r="G293" s="167"/>
      <c r="H293" s="167"/>
      <c r="I293" s="167"/>
      <c r="J293" s="167"/>
      <c r="K293" s="146"/>
      <c r="L293" s="146"/>
      <c r="M293" s="146"/>
      <c r="N293" s="260" t="e">
        <v>#DIV/0!</v>
      </c>
      <c r="O293" s="257"/>
      <c r="P293" s="258"/>
      <c r="Q293" s="192"/>
    </row>
    <row r="294" spans="1:17" s="44" customFormat="1" ht="23.25" x14ac:dyDescent="0.35">
      <c r="A294" s="376"/>
      <c r="B294" s="324"/>
      <c r="C294" s="400"/>
      <c r="D294" s="401"/>
      <c r="E294" s="402"/>
      <c r="F294" s="167"/>
      <c r="G294" s="167"/>
      <c r="H294" s="167"/>
      <c r="I294" s="167"/>
      <c r="J294" s="167"/>
      <c r="K294" s="146"/>
      <c r="L294" s="146"/>
      <c r="M294" s="146"/>
      <c r="N294" s="260" t="e">
        <v>#DIV/0!</v>
      </c>
      <c r="O294" s="257"/>
      <c r="P294" s="258"/>
      <c r="Q294" s="192"/>
    </row>
    <row r="295" spans="1:17" s="44" customFormat="1" ht="23.25" x14ac:dyDescent="0.35">
      <c r="A295" s="376"/>
      <c r="B295" s="324"/>
      <c r="C295" s="400"/>
      <c r="D295" s="401"/>
      <c r="E295" s="402"/>
      <c r="F295" s="167"/>
      <c r="G295" s="167"/>
      <c r="H295" s="167"/>
      <c r="I295" s="167"/>
      <c r="J295" s="167"/>
      <c r="K295" s="146"/>
      <c r="L295" s="146"/>
      <c r="M295" s="146"/>
      <c r="N295" s="260" t="e">
        <v>#DIV/0!</v>
      </c>
      <c r="O295" s="257"/>
      <c r="P295" s="258"/>
      <c r="Q295" s="192"/>
    </row>
    <row r="296" spans="1:17" s="44" customFormat="1" ht="23.25" x14ac:dyDescent="0.35">
      <c r="A296" s="376"/>
      <c r="B296" s="324"/>
      <c r="C296" s="400"/>
      <c r="D296" s="401"/>
      <c r="E296" s="402"/>
      <c r="F296" s="167"/>
      <c r="G296" s="167"/>
      <c r="H296" s="167"/>
      <c r="I296" s="167"/>
      <c r="J296" s="167"/>
      <c r="K296" s="146"/>
      <c r="L296" s="146"/>
      <c r="M296" s="146"/>
      <c r="N296" s="260" t="e">
        <v>#DIV/0!</v>
      </c>
      <c r="O296" s="257"/>
      <c r="P296" s="258"/>
      <c r="Q296" s="192"/>
    </row>
    <row r="297" spans="1:17" s="44" customFormat="1" ht="45.75" thickBot="1" x14ac:dyDescent="0.4">
      <c r="A297" s="377"/>
      <c r="B297" s="366"/>
      <c r="C297" s="403"/>
      <c r="D297" s="404"/>
      <c r="E297" s="405"/>
      <c r="F297" s="167"/>
      <c r="G297" s="167"/>
      <c r="H297" s="167"/>
      <c r="I297" s="167"/>
      <c r="J297" s="167"/>
      <c r="K297" s="146" t="s">
        <v>49</v>
      </c>
      <c r="L297" s="146"/>
      <c r="M297" s="146"/>
      <c r="N297" s="260">
        <f>(N286+N287)/2</f>
        <v>100</v>
      </c>
      <c r="O297" s="257"/>
      <c r="P297" s="258"/>
      <c r="Q297" s="192"/>
    </row>
    <row r="298" spans="1:17" s="44" customFormat="1" ht="70.5" thickBot="1" x14ac:dyDescent="0.4">
      <c r="A298" s="375">
        <v>18</v>
      </c>
      <c r="B298" s="362" t="s">
        <v>298</v>
      </c>
      <c r="C298" s="261">
        <v>6</v>
      </c>
      <c r="D298" s="261">
        <v>4</v>
      </c>
      <c r="E298" s="262">
        <f>D298/C298*100</f>
        <v>66.666666666666657</v>
      </c>
      <c r="F298" s="89" t="s">
        <v>6</v>
      </c>
      <c r="G298" s="90">
        <f>G299+G300+G301+G302</f>
        <v>58</v>
      </c>
      <c r="H298" s="90">
        <f>H299+H300+H301+H302</f>
        <v>16.5</v>
      </c>
      <c r="I298" s="90">
        <f>H298/G298*100</f>
        <v>28.448275862068968</v>
      </c>
      <c r="J298" s="145">
        <f>E298/I298*100</f>
        <v>234.3434343434343</v>
      </c>
      <c r="K298" s="197" t="s">
        <v>181</v>
      </c>
      <c r="L298" s="198">
        <v>5</v>
      </c>
      <c r="M298" s="199">
        <v>8</v>
      </c>
      <c r="N298" s="263">
        <f>M298/L298*100</f>
        <v>160</v>
      </c>
      <c r="O298" s="264">
        <f>(N309*J298)/100</f>
        <v>480.4040404040403</v>
      </c>
      <c r="P298" s="329" t="s">
        <v>297</v>
      </c>
      <c r="Q298" s="192"/>
    </row>
    <row r="299" spans="1:17" s="44" customFormat="1" ht="95.25" thickBot="1" x14ac:dyDescent="0.3">
      <c r="A299" s="376"/>
      <c r="B299" s="363"/>
      <c r="C299" s="365" t="s">
        <v>299</v>
      </c>
      <c r="D299" s="367"/>
      <c r="E299" s="368"/>
      <c r="F299" s="53" t="s">
        <v>52</v>
      </c>
      <c r="G299" s="127"/>
      <c r="H299" s="127"/>
      <c r="I299" s="90" t="e">
        <f>H299/G299*100</f>
        <v>#DIV/0!</v>
      </c>
      <c r="J299" s="99" t="e">
        <f>E299/I299*100</f>
        <v>#DIV/0!</v>
      </c>
      <c r="K299" s="200" t="s">
        <v>182</v>
      </c>
      <c r="L299" s="198">
        <v>10</v>
      </c>
      <c r="M299" s="199">
        <v>25</v>
      </c>
      <c r="N299" s="263">
        <f>M299/L299*100</f>
        <v>250</v>
      </c>
      <c r="O299" s="265"/>
      <c r="P299" s="330"/>
      <c r="Q299" s="192"/>
    </row>
    <row r="300" spans="1:17" s="44" customFormat="1" ht="96.75" thickBot="1" x14ac:dyDescent="0.3">
      <c r="A300" s="376"/>
      <c r="B300" s="363"/>
      <c r="C300" s="369"/>
      <c r="D300" s="370"/>
      <c r="E300" s="371"/>
      <c r="F300" s="53" t="s">
        <v>51</v>
      </c>
      <c r="G300" s="127"/>
      <c r="H300" s="127"/>
      <c r="I300" s="90" t="e">
        <f>H300/G300*100</f>
        <v>#DIV/0!</v>
      </c>
      <c r="J300" s="99" t="e">
        <f>E300/I300*100</f>
        <v>#DIV/0!</v>
      </c>
      <c r="K300" s="200"/>
      <c r="L300" s="254"/>
      <c r="M300" s="259"/>
      <c r="N300" s="132" t="e">
        <f t="shared" ref="N300" si="23">M300/L300*100</f>
        <v>#DIV/0!</v>
      </c>
      <c r="O300" s="265"/>
      <c r="P300" s="330"/>
      <c r="Q300" s="192"/>
    </row>
    <row r="301" spans="1:17" s="44" customFormat="1" ht="74.25" x14ac:dyDescent="0.25">
      <c r="A301" s="376"/>
      <c r="B301" s="363"/>
      <c r="C301" s="369"/>
      <c r="D301" s="370"/>
      <c r="E301" s="371"/>
      <c r="F301" s="53" t="s">
        <v>53</v>
      </c>
      <c r="G301" s="127">
        <v>58</v>
      </c>
      <c r="H301" s="127">
        <v>16.5</v>
      </c>
      <c r="I301" s="90">
        <f>H301/G301*100</f>
        <v>28.448275862068968</v>
      </c>
      <c r="J301" s="99">
        <f>E301/I301*100</f>
        <v>0</v>
      </c>
      <c r="K301" s="146"/>
      <c r="L301" s="146"/>
      <c r="M301" s="146"/>
      <c r="N301" s="132" t="e">
        <f t="shared" ref="N301:N302" si="24">L301/M301*100</f>
        <v>#DIV/0!</v>
      </c>
      <c r="O301" s="265"/>
      <c r="P301" s="330"/>
      <c r="Q301" s="192"/>
    </row>
    <row r="302" spans="1:17" s="44" customFormat="1" ht="104.25" x14ac:dyDescent="0.25">
      <c r="A302" s="376"/>
      <c r="B302" s="363"/>
      <c r="C302" s="369"/>
      <c r="D302" s="370"/>
      <c r="E302" s="371"/>
      <c r="F302" s="54" t="s">
        <v>54</v>
      </c>
      <c r="G302" s="127"/>
      <c r="H302" s="127"/>
      <c r="I302" s="90" t="e">
        <f>H302/G302*100</f>
        <v>#DIV/0!</v>
      </c>
      <c r="J302" s="99" t="e">
        <f>E302/I302*100</f>
        <v>#DIV/0!</v>
      </c>
      <c r="K302" s="146"/>
      <c r="L302" s="146"/>
      <c r="M302" s="146"/>
      <c r="N302" s="132" t="e">
        <f t="shared" si="24"/>
        <v>#DIV/0!</v>
      </c>
      <c r="O302" s="265"/>
      <c r="P302" s="330"/>
      <c r="Q302" s="192"/>
    </row>
    <row r="303" spans="1:17" s="44" customFormat="1" ht="23.25" customHeight="1" x14ac:dyDescent="0.35">
      <c r="A303" s="376"/>
      <c r="B303" s="363"/>
      <c r="C303" s="369"/>
      <c r="D303" s="370"/>
      <c r="E303" s="371"/>
      <c r="F303" s="261"/>
      <c r="G303" s="261"/>
      <c r="H303" s="261"/>
      <c r="I303" s="261"/>
      <c r="J303" s="261"/>
      <c r="K303" s="146"/>
      <c r="L303" s="146"/>
      <c r="M303" s="146"/>
      <c r="N303" s="260" t="e">
        <v>#DIV/0!</v>
      </c>
      <c r="O303" s="265"/>
      <c r="P303" s="330"/>
      <c r="Q303" s="192"/>
    </row>
    <row r="304" spans="1:17" s="44" customFormat="1" ht="23.25" customHeight="1" x14ac:dyDescent="0.35">
      <c r="A304" s="376"/>
      <c r="B304" s="363"/>
      <c r="C304" s="369"/>
      <c r="D304" s="370"/>
      <c r="E304" s="371"/>
      <c r="F304" s="261"/>
      <c r="G304" s="261"/>
      <c r="H304" s="261"/>
      <c r="I304" s="261"/>
      <c r="J304" s="261"/>
      <c r="K304" s="146"/>
      <c r="L304" s="146"/>
      <c r="M304" s="146"/>
      <c r="N304" s="260" t="e">
        <v>#DIV/0!</v>
      </c>
      <c r="O304" s="265"/>
      <c r="P304" s="330"/>
      <c r="Q304" s="192"/>
    </row>
    <row r="305" spans="1:17" s="44" customFormat="1" ht="23.25" customHeight="1" x14ac:dyDescent="0.35">
      <c r="A305" s="376"/>
      <c r="B305" s="363"/>
      <c r="C305" s="369"/>
      <c r="D305" s="370"/>
      <c r="E305" s="371"/>
      <c r="F305" s="261"/>
      <c r="G305" s="261"/>
      <c r="H305" s="261"/>
      <c r="I305" s="261"/>
      <c r="J305" s="261"/>
      <c r="K305" s="146"/>
      <c r="L305" s="146"/>
      <c r="M305" s="146"/>
      <c r="N305" s="260" t="e">
        <v>#DIV/0!</v>
      </c>
      <c r="O305" s="265"/>
      <c r="P305" s="330"/>
      <c r="Q305" s="192"/>
    </row>
    <row r="306" spans="1:17" s="44" customFormat="1" ht="24" customHeight="1" thickBot="1" x14ac:dyDescent="0.4">
      <c r="A306" s="376"/>
      <c r="B306" s="363"/>
      <c r="C306" s="369"/>
      <c r="D306" s="370"/>
      <c r="E306" s="371"/>
      <c r="F306" s="261"/>
      <c r="G306" s="261"/>
      <c r="H306" s="261"/>
      <c r="I306" s="261"/>
      <c r="J306" s="261"/>
      <c r="K306" s="146"/>
      <c r="L306" s="146"/>
      <c r="M306" s="146"/>
      <c r="N306" s="260" t="e">
        <v>#DIV/0!</v>
      </c>
      <c r="O306" s="265"/>
      <c r="P306" s="331"/>
      <c r="Q306" s="192"/>
    </row>
    <row r="307" spans="1:17" s="44" customFormat="1" ht="23.25" x14ac:dyDescent="0.35">
      <c r="A307" s="376"/>
      <c r="B307" s="363"/>
      <c r="C307" s="369"/>
      <c r="D307" s="370"/>
      <c r="E307" s="371"/>
      <c r="F307" s="261"/>
      <c r="G307" s="261"/>
      <c r="H307" s="261"/>
      <c r="I307" s="261"/>
      <c r="J307" s="261"/>
      <c r="K307" s="146"/>
      <c r="L307" s="146"/>
      <c r="M307" s="146"/>
      <c r="N307" s="260" t="e">
        <v>#DIV/0!</v>
      </c>
      <c r="O307" s="265"/>
      <c r="P307" s="258"/>
      <c r="Q307" s="192"/>
    </row>
    <row r="308" spans="1:17" s="44" customFormat="1" ht="23.25" x14ac:dyDescent="0.35">
      <c r="A308" s="376"/>
      <c r="B308" s="363"/>
      <c r="C308" s="369"/>
      <c r="D308" s="370"/>
      <c r="E308" s="371"/>
      <c r="F308" s="261"/>
      <c r="G308" s="261"/>
      <c r="H308" s="261"/>
      <c r="I308" s="261"/>
      <c r="J308" s="261"/>
      <c r="K308" s="146"/>
      <c r="L308" s="146"/>
      <c r="M308" s="146"/>
      <c r="N308" s="260" t="e">
        <v>#DIV/0!</v>
      </c>
      <c r="O308" s="265"/>
      <c r="P308" s="258"/>
      <c r="Q308" s="192"/>
    </row>
    <row r="309" spans="1:17" s="44" customFormat="1" ht="45.75" thickBot="1" x14ac:dyDescent="0.4">
      <c r="A309" s="377"/>
      <c r="B309" s="378"/>
      <c r="C309" s="372"/>
      <c r="D309" s="373"/>
      <c r="E309" s="374"/>
      <c r="F309" s="261"/>
      <c r="G309" s="261"/>
      <c r="H309" s="261"/>
      <c r="I309" s="261"/>
      <c r="J309" s="261"/>
      <c r="K309" s="146" t="s">
        <v>49</v>
      </c>
      <c r="L309" s="146"/>
      <c r="M309" s="146"/>
      <c r="N309" s="151">
        <f>(N298+N299)/2</f>
        <v>205</v>
      </c>
      <c r="O309" s="265"/>
      <c r="P309" s="258"/>
      <c r="Q309" s="192"/>
    </row>
    <row r="310" spans="1:17" s="44" customFormat="1" ht="47.25" thickBot="1" x14ac:dyDescent="0.4">
      <c r="A310" s="52">
        <v>19</v>
      </c>
      <c r="B310" s="323" t="s">
        <v>200</v>
      </c>
      <c r="C310" s="91">
        <v>18</v>
      </c>
      <c r="D310" s="91">
        <v>16</v>
      </c>
      <c r="E310" s="262">
        <f>D310/C310*100</f>
        <v>88.888888888888886</v>
      </c>
      <c r="F310" s="89" t="s">
        <v>6</v>
      </c>
      <c r="G310" s="90">
        <f>G311+G312+G313+G314</f>
        <v>20</v>
      </c>
      <c r="H310" s="90">
        <f>H311+H312+H313+H314</f>
        <v>20</v>
      </c>
      <c r="I310" s="90">
        <f>H310/G310*100</f>
        <v>100</v>
      </c>
      <c r="J310" s="145">
        <f>E310/I310*100</f>
        <v>88.888888888888886</v>
      </c>
      <c r="K310" s="197" t="s">
        <v>201</v>
      </c>
      <c r="L310" s="266">
        <v>5.5</v>
      </c>
      <c r="M310" s="267">
        <v>5.5</v>
      </c>
      <c r="N310" s="268">
        <f>M310/L310*100</f>
        <v>100</v>
      </c>
      <c r="O310" s="379">
        <f>N356*J310/100</f>
        <v>81.623675021823161</v>
      </c>
      <c r="P310" s="329" t="s">
        <v>265</v>
      </c>
      <c r="Q310" s="192"/>
    </row>
    <row r="311" spans="1:17" s="44" customFormat="1" ht="95.25" thickBot="1" x14ac:dyDescent="0.3">
      <c r="A311" s="43"/>
      <c r="B311" s="324"/>
      <c r="C311" s="365" t="s">
        <v>276</v>
      </c>
      <c r="D311" s="367"/>
      <c r="E311" s="368"/>
      <c r="F311" s="53" t="s">
        <v>52</v>
      </c>
      <c r="G311" s="127"/>
      <c r="H311" s="127"/>
      <c r="I311" s="90" t="e">
        <f>H311/G311*100</f>
        <v>#DIV/0!</v>
      </c>
      <c r="J311" s="99" t="e">
        <f>E311/I311*100</f>
        <v>#DIV/0!</v>
      </c>
      <c r="K311" s="200" t="s">
        <v>202</v>
      </c>
      <c r="L311" s="266">
        <v>720</v>
      </c>
      <c r="M311" s="267">
        <v>685.9</v>
      </c>
      <c r="N311" s="268">
        <f t="shared" ref="N311:N313" si="25">M311/L311*100</f>
        <v>95.263888888888886</v>
      </c>
      <c r="O311" s="380"/>
      <c r="P311" s="330"/>
      <c r="Q311" s="192"/>
    </row>
    <row r="312" spans="1:17" s="44" customFormat="1" ht="96.75" thickBot="1" x14ac:dyDescent="0.3">
      <c r="A312" s="43"/>
      <c r="B312" s="324"/>
      <c r="C312" s="369"/>
      <c r="D312" s="370"/>
      <c r="E312" s="371"/>
      <c r="F312" s="53" t="s">
        <v>51</v>
      </c>
      <c r="G312" s="127"/>
      <c r="H312" s="127"/>
      <c r="I312" s="90" t="e">
        <f>H312/G312*100</f>
        <v>#DIV/0!</v>
      </c>
      <c r="J312" s="99" t="e">
        <f>E312/I312*100</f>
        <v>#DIV/0!</v>
      </c>
      <c r="K312" s="200" t="s">
        <v>203</v>
      </c>
      <c r="L312" s="266">
        <v>220</v>
      </c>
      <c r="M312" s="267">
        <v>168</v>
      </c>
      <c r="N312" s="268">
        <f t="shared" si="25"/>
        <v>76.363636363636374</v>
      </c>
      <c r="O312" s="380"/>
      <c r="P312" s="330"/>
      <c r="Q312" s="192"/>
    </row>
    <row r="313" spans="1:17" s="44" customFormat="1" ht="74.25" x14ac:dyDescent="0.25">
      <c r="A313" s="43"/>
      <c r="B313" s="324"/>
      <c r="C313" s="369"/>
      <c r="D313" s="370"/>
      <c r="E313" s="371"/>
      <c r="F313" s="53" t="s">
        <v>53</v>
      </c>
      <c r="G313" s="127">
        <v>20</v>
      </c>
      <c r="H313" s="127">
        <v>20</v>
      </c>
      <c r="I313" s="90">
        <f>H313/G313*100</f>
        <v>100</v>
      </c>
      <c r="J313" s="99">
        <f>E313/I313*100</f>
        <v>0</v>
      </c>
      <c r="K313" s="146" t="s">
        <v>204</v>
      </c>
      <c r="L313" s="266">
        <v>48.6</v>
      </c>
      <c r="M313" s="267">
        <v>46.5</v>
      </c>
      <c r="N313" s="268">
        <f t="shared" si="25"/>
        <v>95.679012345678998</v>
      </c>
      <c r="O313" s="380"/>
      <c r="P313" s="330"/>
      <c r="Q313" s="192"/>
    </row>
    <row r="314" spans="1:17" s="44" customFormat="1" ht="104.25" x14ac:dyDescent="0.3">
      <c r="A314" s="27"/>
      <c r="B314" s="324"/>
      <c r="C314" s="369"/>
      <c r="D314" s="370"/>
      <c r="E314" s="371"/>
      <c r="F314" s="54" t="s">
        <v>54</v>
      </c>
      <c r="G314" s="127"/>
      <c r="H314" s="127"/>
      <c r="I314" s="90" t="e">
        <f>H314/G314*100</f>
        <v>#DIV/0!</v>
      </c>
      <c r="J314" s="99" t="e">
        <f>E314/I314*100</f>
        <v>#DIV/0!</v>
      </c>
      <c r="K314" s="146"/>
      <c r="L314" s="146"/>
      <c r="M314" s="146"/>
      <c r="N314" s="260"/>
      <c r="O314" s="380"/>
      <c r="P314" s="330"/>
      <c r="Q314" s="192"/>
    </row>
    <row r="315" spans="1:17" s="44" customFormat="1" ht="23.25" x14ac:dyDescent="0.3">
      <c r="A315" s="27"/>
      <c r="B315" s="324"/>
      <c r="C315" s="369"/>
      <c r="D315" s="370"/>
      <c r="E315" s="371"/>
      <c r="F315" s="54"/>
      <c r="G315" s="127"/>
      <c r="H315" s="127"/>
      <c r="I315" s="90"/>
      <c r="J315" s="99"/>
      <c r="K315" s="146"/>
      <c r="L315" s="146"/>
      <c r="M315" s="146"/>
      <c r="N315" s="260"/>
      <c r="O315" s="380"/>
      <c r="P315" s="330"/>
      <c r="Q315" s="192"/>
    </row>
    <row r="316" spans="1:17" s="44" customFormat="1" ht="23.25" x14ac:dyDescent="0.3">
      <c r="A316" s="27"/>
      <c r="B316" s="324"/>
      <c r="C316" s="369"/>
      <c r="D316" s="370"/>
      <c r="E316" s="371"/>
      <c r="F316" s="54"/>
      <c r="G316" s="127"/>
      <c r="H316" s="127"/>
      <c r="I316" s="90"/>
      <c r="J316" s="99"/>
      <c r="K316" s="146"/>
      <c r="L316" s="146"/>
      <c r="M316" s="146"/>
      <c r="N316" s="260"/>
      <c r="O316" s="380"/>
      <c r="P316" s="330"/>
      <c r="Q316" s="192"/>
    </row>
    <row r="317" spans="1:17" s="44" customFormat="1" ht="23.25" x14ac:dyDescent="0.3">
      <c r="A317" s="27"/>
      <c r="B317" s="324"/>
      <c r="C317" s="369"/>
      <c r="D317" s="370"/>
      <c r="E317" s="371"/>
      <c r="F317" s="54"/>
      <c r="G317" s="127"/>
      <c r="H317" s="127"/>
      <c r="I317" s="90"/>
      <c r="J317" s="99"/>
      <c r="K317" s="146"/>
      <c r="L317" s="146"/>
      <c r="M317" s="146"/>
      <c r="N317" s="260"/>
      <c r="O317" s="380"/>
      <c r="P317" s="330"/>
      <c r="Q317" s="192"/>
    </row>
    <row r="318" spans="1:17" s="44" customFormat="1" ht="24" thickBot="1" x14ac:dyDescent="0.35">
      <c r="A318" s="27"/>
      <c r="B318" s="324"/>
      <c r="C318" s="369"/>
      <c r="D318" s="370"/>
      <c r="E318" s="371"/>
      <c r="F318" s="54"/>
      <c r="G318" s="127"/>
      <c r="H318" s="127"/>
      <c r="I318" s="90"/>
      <c r="J318" s="99"/>
      <c r="K318" s="146"/>
      <c r="L318" s="146"/>
      <c r="M318" s="146"/>
      <c r="N318" s="260"/>
      <c r="O318" s="381"/>
      <c r="P318" s="331"/>
      <c r="Q318" s="192"/>
    </row>
    <row r="319" spans="1:17" s="44" customFormat="1" ht="23.25" x14ac:dyDescent="0.3">
      <c r="A319" s="27"/>
      <c r="B319" s="324"/>
      <c r="C319" s="369"/>
      <c r="D319" s="370"/>
      <c r="E319" s="371"/>
      <c r="F319" s="54"/>
      <c r="G319" s="127"/>
      <c r="H319" s="127"/>
      <c r="I319" s="90"/>
      <c r="J319" s="99"/>
      <c r="K319" s="146"/>
      <c r="L319" s="146"/>
      <c r="M319" s="146"/>
      <c r="N319" s="260"/>
      <c r="O319" s="192"/>
      <c r="P319" s="192"/>
      <c r="Q319" s="192"/>
    </row>
    <row r="320" spans="1:17" s="44" customFormat="1" ht="23.25" x14ac:dyDescent="0.3">
      <c r="A320" s="27"/>
      <c r="B320" s="324"/>
      <c r="C320" s="369"/>
      <c r="D320" s="370"/>
      <c r="E320" s="371"/>
      <c r="F320" s="54"/>
      <c r="G320" s="127"/>
      <c r="H320" s="127"/>
      <c r="I320" s="90"/>
      <c r="J320" s="99"/>
      <c r="K320" s="146"/>
      <c r="L320" s="146"/>
      <c r="M320" s="146"/>
      <c r="N320" s="260"/>
      <c r="O320" s="265"/>
      <c r="P320" s="258"/>
      <c r="Q320" s="192"/>
    </row>
    <row r="321" spans="1:17" s="44" customFormat="1" ht="204.75" customHeight="1" x14ac:dyDescent="0.3">
      <c r="A321" s="27"/>
      <c r="B321" s="324"/>
      <c r="C321" s="369"/>
      <c r="D321" s="370"/>
      <c r="E321" s="371"/>
      <c r="F321" s="54"/>
      <c r="G321" s="127"/>
      <c r="H321" s="127"/>
      <c r="I321" s="90"/>
      <c r="J321" s="99"/>
      <c r="K321" s="146"/>
      <c r="L321" s="146"/>
      <c r="M321" s="146"/>
      <c r="N321" s="260"/>
      <c r="O321" s="265"/>
      <c r="P321" s="258"/>
      <c r="Q321" s="192"/>
    </row>
    <row r="322" spans="1:17" s="42" customFormat="1" ht="72.75" customHeight="1" x14ac:dyDescent="0.3">
      <c r="A322" s="27"/>
      <c r="B322" s="324"/>
      <c r="C322" s="369"/>
      <c r="D322" s="370"/>
      <c r="E322" s="371"/>
      <c r="F322" s="54"/>
      <c r="G322" s="127"/>
      <c r="H322" s="127"/>
      <c r="I322" s="90"/>
      <c r="J322" s="99"/>
      <c r="K322" s="146"/>
      <c r="L322" s="146"/>
      <c r="M322" s="146"/>
      <c r="N322" s="260"/>
      <c r="O322" s="265"/>
      <c r="P322" s="258"/>
      <c r="Q322" s="192"/>
    </row>
    <row r="323" spans="1:17" s="42" customFormat="1" ht="67.5" customHeight="1" x14ac:dyDescent="0.3">
      <c r="A323" s="27"/>
      <c r="B323" s="324"/>
      <c r="C323" s="369"/>
      <c r="D323" s="370"/>
      <c r="E323" s="371"/>
      <c r="F323" s="54"/>
      <c r="G323" s="127"/>
      <c r="H323" s="127"/>
      <c r="I323" s="90"/>
      <c r="J323" s="99"/>
      <c r="K323" s="146"/>
      <c r="L323" s="146"/>
      <c r="M323" s="146"/>
      <c r="N323" s="260"/>
      <c r="O323" s="265"/>
      <c r="P323" s="258"/>
      <c r="Q323" s="192"/>
    </row>
    <row r="324" spans="1:17" s="42" customFormat="1" ht="23.25" x14ac:dyDescent="0.3">
      <c r="A324" s="27"/>
      <c r="B324" s="324"/>
      <c r="C324" s="369"/>
      <c r="D324" s="370"/>
      <c r="E324" s="371"/>
      <c r="F324" s="54"/>
      <c r="G324" s="127"/>
      <c r="H324" s="127"/>
      <c r="I324" s="90"/>
      <c r="J324" s="99"/>
      <c r="K324" s="146"/>
      <c r="L324" s="146"/>
      <c r="M324" s="146"/>
      <c r="N324" s="260"/>
      <c r="O324" s="265"/>
      <c r="P324" s="258"/>
      <c r="Q324" s="192"/>
    </row>
    <row r="325" spans="1:17" s="42" customFormat="1" ht="23.25" x14ac:dyDescent="0.3">
      <c r="A325" s="27"/>
      <c r="B325" s="324"/>
      <c r="C325" s="369"/>
      <c r="D325" s="370"/>
      <c r="E325" s="371"/>
      <c r="F325" s="54"/>
      <c r="G325" s="127"/>
      <c r="H325" s="127"/>
      <c r="I325" s="90"/>
      <c r="J325" s="99"/>
      <c r="K325" s="146"/>
      <c r="L325" s="146"/>
      <c r="M325" s="146"/>
      <c r="N325" s="260"/>
      <c r="O325" s="265"/>
      <c r="P325" s="258"/>
      <c r="Q325" s="192"/>
    </row>
    <row r="326" spans="1:17" s="42" customFormat="1" ht="23.25" x14ac:dyDescent="0.3">
      <c r="A326" s="27"/>
      <c r="B326" s="324"/>
      <c r="C326" s="369"/>
      <c r="D326" s="370"/>
      <c r="E326" s="371"/>
      <c r="F326" s="54"/>
      <c r="G326" s="127"/>
      <c r="H326" s="127"/>
      <c r="I326" s="90"/>
      <c r="J326" s="99"/>
      <c r="K326" s="146"/>
      <c r="L326" s="146"/>
      <c r="M326" s="146"/>
      <c r="N326" s="260"/>
      <c r="O326" s="265"/>
      <c r="P326" s="258"/>
      <c r="Q326" s="192"/>
    </row>
    <row r="327" spans="1:17" s="42" customFormat="1" ht="23.25" x14ac:dyDescent="0.3">
      <c r="A327" s="27"/>
      <c r="B327" s="324"/>
      <c r="C327" s="369"/>
      <c r="D327" s="370"/>
      <c r="E327" s="371"/>
      <c r="F327" s="54"/>
      <c r="G327" s="127"/>
      <c r="H327" s="127"/>
      <c r="I327" s="90"/>
      <c r="J327" s="99"/>
      <c r="K327" s="146"/>
      <c r="L327" s="146"/>
      <c r="M327" s="146"/>
      <c r="N327" s="260"/>
      <c r="O327" s="265"/>
      <c r="P327" s="258"/>
      <c r="Q327" s="192"/>
    </row>
    <row r="328" spans="1:17" s="42" customFormat="1" ht="23.25" x14ac:dyDescent="0.3">
      <c r="A328" s="27"/>
      <c r="B328" s="324"/>
      <c r="C328" s="369"/>
      <c r="D328" s="370"/>
      <c r="E328" s="371"/>
      <c r="F328" s="54"/>
      <c r="G328" s="127"/>
      <c r="H328" s="127"/>
      <c r="I328" s="90"/>
      <c r="J328" s="99"/>
      <c r="K328" s="146"/>
      <c r="L328" s="146"/>
      <c r="M328" s="146"/>
      <c r="N328" s="260"/>
      <c r="O328" s="265"/>
      <c r="P328" s="258"/>
      <c r="Q328" s="192"/>
    </row>
    <row r="329" spans="1:17" s="42" customFormat="1" ht="23.25" x14ac:dyDescent="0.3">
      <c r="A329" s="27"/>
      <c r="B329" s="324"/>
      <c r="C329" s="369"/>
      <c r="D329" s="370"/>
      <c r="E329" s="371"/>
      <c r="F329" s="54"/>
      <c r="G329" s="127"/>
      <c r="H329" s="127"/>
      <c r="I329" s="90"/>
      <c r="J329" s="99"/>
      <c r="K329" s="146"/>
      <c r="L329" s="146"/>
      <c r="M329" s="146"/>
      <c r="N329" s="260"/>
      <c r="O329" s="265"/>
      <c r="P329" s="258"/>
      <c r="Q329" s="192"/>
    </row>
    <row r="330" spans="1:17" s="42" customFormat="1" ht="23.25" x14ac:dyDescent="0.3">
      <c r="A330" s="27"/>
      <c r="B330" s="324"/>
      <c r="C330" s="369"/>
      <c r="D330" s="370"/>
      <c r="E330" s="371"/>
      <c r="F330" s="54"/>
      <c r="G330" s="127"/>
      <c r="H330" s="127"/>
      <c r="I330" s="90"/>
      <c r="J330" s="99"/>
      <c r="K330" s="146"/>
      <c r="L330" s="146"/>
      <c r="M330" s="146"/>
      <c r="N330" s="260"/>
      <c r="O330" s="265"/>
      <c r="P330" s="258"/>
      <c r="Q330" s="192"/>
    </row>
    <row r="331" spans="1:17" s="42" customFormat="1" ht="23.25" x14ac:dyDescent="0.3">
      <c r="A331" s="27"/>
      <c r="B331" s="324"/>
      <c r="C331" s="369"/>
      <c r="D331" s="370"/>
      <c r="E331" s="371"/>
      <c r="F331" s="54"/>
      <c r="G331" s="127"/>
      <c r="H331" s="127"/>
      <c r="I331" s="90"/>
      <c r="J331" s="99"/>
      <c r="K331" s="146"/>
      <c r="L331" s="146"/>
      <c r="M331" s="146"/>
      <c r="N331" s="260"/>
      <c r="O331" s="265"/>
      <c r="P331" s="258"/>
      <c r="Q331" s="192"/>
    </row>
    <row r="332" spans="1:17" s="42" customFormat="1" ht="23.25" x14ac:dyDescent="0.3">
      <c r="A332" s="27"/>
      <c r="B332" s="324"/>
      <c r="C332" s="369"/>
      <c r="D332" s="370"/>
      <c r="E332" s="371"/>
      <c r="F332" s="54"/>
      <c r="G332" s="127"/>
      <c r="H332" s="127"/>
      <c r="I332" s="90"/>
      <c r="J332" s="99"/>
      <c r="K332" s="146"/>
      <c r="L332" s="146"/>
      <c r="M332" s="146"/>
      <c r="N332" s="260"/>
      <c r="O332" s="265"/>
      <c r="P332" s="258"/>
      <c r="Q332" s="192"/>
    </row>
    <row r="333" spans="1:17" s="42" customFormat="1" ht="23.25" x14ac:dyDescent="0.3">
      <c r="A333" s="27"/>
      <c r="B333" s="324"/>
      <c r="C333" s="369"/>
      <c r="D333" s="370"/>
      <c r="E333" s="371"/>
      <c r="F333" s="54"/>
      <c r="G333" s="127"/>
      <c r="H333" s="127"/>
      <c r="I333" s="90"/>
      <c r="J333" s="99"/>
      <c r="K333" s="146"/>
      <c r="L333" s="146"/>
      <c r="M333" s="146"/>
      <c r="N333" s="260"/>
      <c r="O333" s="265"/>
      <c r="P333" s="258"/>
      <c r="Q333" s="192"/>
    </row>
    <row r="334" spans="1:17" s="42" customFormat="1" ht="23.25" x14ac:dyDescent="0.3">
      <c r="A334" s="27"/>
      <c r="B334" s="324"/>
      <c r="C334" s="369"/>
      <c r="D334" s="370"/>
      <c r="E334" s="371"/>
      <c r="F334" s="54"/>
      <c r="G334" s="127"/>
      <c r="H334" s="127"/>
      <c r="I334" s="90"/>
      <c r="J334" s="99"/>
      <c r="K334" s="146"/>
      <c r="L334" s="146"/>
      <c r="M334" s="146"/>
      <c r="N334" s="260"/>
      <c r="O334" s="265"/>
      <c r="P334" s="258"/>
      <c r="Q334" s="192"/>
    </row>
    <row r="335" spans="1:17" s="42" customFormat="1" ht="23.25" x14ac:dyDescent="0.3">
      <c r="A335" s="27"/>
      <c r="B335" s="324"/>
      <c r="C335" s="369"/>
      <c r="D335" s="370"/>
      <c r="E335" s="371"/>
      <c r="F335" s="54"/>
      <c r="G335" s="127"/>
      <c r="H335" s="127"/>
      <c r="I335" s="90"/>
      <c r="J335" s="99"/>
      <c r="K335" s="146"/>
      <c r="L335" s="146"/>
      <c r="M335" s="146"/>
      <c r="N335" s="260"/>
      <c r="O335" s="265"/>
      <c r="P335" s="258"/>
      <c r="Q335" s="192"/>
    </row>
    <row r="336" spans="1:17" s="42" customFormat="1" ht="23.25" x14ac:dyDescent="0.3">
      <c r="A336" s="27"/>
      <c r="B336" s="324"/>
      <c r="C336" s="369"/>
      <c r="D336" s="370"/>
      <c r="E336" s="371"/>
      <c r="F336" s="54"/>
      <c r="G336" s="127"/>
      <c r="H336" s="127"/>
      <c r="I336" s="90"/>
      <c r="J336" s="99"/>
      <c r="K336" s="146"/>
      <c r="L336" s="146"/>
      <c r="M336" s="146"/>
      <c r="N336" s="260"/>
      <c r="O336" s="265"/>
      <c r="P336" s="258"/>
      <c r="Q336" s="192"/>
    </row>
    <row r="337" spans="1:17" s="42" customFormat="1" ht="23.25" x14ac:dyDescent="0.3">
      <c r="A337" s="27"/>
      <c r="B337" s="324"/>
      <c r="C337" s="369"/>
      <c r="D337" s="370"/>
      <c r="E337" s="371"/>
      <c r="F337" s="54"/>
      <c r="G337" s="127"/>
      <c r="H337" s="127"/>
      <c r="I337" s="90"/>
      <c r="J337" s="99"/>
      <c r="K337" s="146"/>
      <c r="L337" s="146"/>
      <c r="M337" s="146"/>
      <c r="N337" s="260"/>
      <c r="O337" s="265"/>
      <c r="P337" s="258"/>
      <c r="Q337" s="192"/>
    </row>
    <row r="338" spans="1:17" ht="23.25" x14ac:dyDescent="0.3">
      <c r="B338" s="324"/>
      <c r="C338" s="369"/>
      <c r="D338" s="370"/>
      <c r="E338" s="371"/>
      <c r="F338" s="54"/>
      <c r="G338" s="127"/>
      <c r="H338" s="127"/>
      <c r="I338" s="90"/>
      <c r="J338" s="99"/>
      <c r="K338" s="146"/>
      <c r="L338" s="146"/>
      <c r="M338" s="146"/>
      <c r="N338" s="260"/>
      <c r="O338" s="265"/>
      <c r="P338" s="258"/>
      <c r="Q338" s="192"/>
    </row>
    <row r="339" spans="1:17" ht="23.25" x14ac:dyDescent="0.3">
      <c r="B339" s="324"/>
      <c r="C339" s="369"/>
      <c r="D339" s="370"/>
      <c r="E339" s="371"/>
      <c r="F339" s="54"/>
      <c r="G339" s="127"/>
      <c r="H339" s="127"/>
      <c r="I339" s="90"/>
      <c r="J339" s="99"/>
      <c r="K339" s="146"/>
      <c r="L339" s="146"/>
      <c r="M339" s="146"/>
      <c r="N339" s="260"/>
      <c r="O339" s="265"/>
      <c r="P339" s="258"/>
      <c r="Q339" s="192"/>
    </row>
    <row r="340" spans="1:17" ht="23.25" x14ac:dyDescent="0.3">
      <c r="B340" s="324"/>
      <c r="C340" s="369"/>
      <c r="D340" s="370"/>
      <c r="E340" s="371"/>
      <c r="F340" s="54"/>
      <c r="G340" s="127"/>
      <c r="H340" s="127"/>
      <c r="I340" s="90"/>
      <c r="J340" s="99"/>
      <c r="K340" s="146"/>
      <c r="L340" s="146"/>
      <c r="M340" s="146"/>
      <c r="N340" s="260"/>
      <c r="O340" s="265"/>
      <c r="P340" s="258"/>
      <c r="Q340" s="192"/>
    </row>
    <row r="341" spans="1:17" ht="23.25" x14ac:dyDescent="0.3">
      <c r="B341" s="324"/>
      <c r="C341" s="369"/>
      <c r="D341" s="370"/>
      <c r="E341" s="371"/>
      <c r="F341" s="54"/>
      <c r="G341" s="127"/>
      <c r="H341" s="127"/>
      <c r="I341" s="90"/>
      <c r="J341" s="99"/>
      <c r="K341" s="146"/>
      <c r="L341" s="146"/>
      <c r="M341" s="146"/>
      <c r="N341" s="260"/>
      <c r="O341" s="265"/>
      <c r="P341" s="258"/>
      <c r="Q341" s="192"/>
    </row>
    <row r="342" spans="1:17" ht="23.25" x14ac:dyDescent="0.3">
      <c r="B342" s="324"/>
      <c r="C342" s="369"/>
      <c r="D342" s="370"/>
      <c r="E342" s="371"/>
      <c r="F342" s="54"/>
      <c r="G342" s="127"/>
      <c r="H342" s="127"/>
      <c r="I342" s="90"/>
      <c r="J342" s="99"/>
      <c r="K342" s="146"/>
      <c r="L342" s="146"/>
      <c r="M342" s="146"/>
      <c r="N342" s="260"/>
      <c r="O342" s="265"/>
      <c r="P342" s="258"/>
      <c r="Q342" s="192"/>
    </row>
    <row r="343" spans="1:17" ht="23.25" x14ac:dyDescent="0.3">
      <c r="B343" s="324"/>
      <c r="C343" s="369"/>
      <c r="D343" s="370"/>
      <c r="E343" s="371"/>
      <c r="F343" s="54"/>
      <c r="G343" s="127"/>
      <c r="H343" s="127"/>
      <c r="I343" s="90"/>
      <c r="J343" s="99"/>
      <c r="K343" s="146"/>
      <c r="L343" s="146"/>
      <c r="M343" s="146"/>
      <c r="N343" s="260"/>
      <c r="O343" s="265"/>
      <c r="P343" s="258"/>
      <c r="Q343" s="192"/>
    </row>
    <row r="344" spans="1:17" ht="23.25" x14ac:dyDescent="0.3">
      <c r="B344" s="324"/>
      <c r="C344" s="369"/>
      <c r="D344" s="370"/>
      <c r="E344" s="371"/>
      <c r="F344" s="54"/>
      <c r="G344" s="127"/>
      <c r="H344" s="127"/>
      <c r="I344" s="90"/>
      <c r="J344" s="99"/>
      <c r="K344" s="146"/>
      <c r="L344" s="146"/>
      <c r="M344" s="146"/>
      <c r="N344" s="260"/>
      <c r="O344" s="265"/>
      <c r="P344" s="258"/>
      <c r="Q344" s="192"/>
    </row>
    <row r="345" spans="1:17" ht="44.25" customHeight="1" x14ac:dyDescent="0.3">
      <c r="B345" s="324"/>
      <c r="C345" s="369"/>
      <c r="D345" s="370"/>
      <c r="E345" s="371"/>
      <c r="F345" s="54"/>
      <c r="G345" s="127"/>
      <c r="H345" s="127"/>
      <c r="I345" s="90"/>
      <c r="J345" s="99"/>
      <c r="K345" s="146"/>
      <c r="L345" s="146"/>
      <c r="M345" s="146"/>
      <c r="N345" s="260"/>
      <c r="O345" s="265"/>
      <c r="P345" s="258"/>
      <c r="Q345" s="192"/>
    </row>
    <row r="346" spans="1:17" ht="65.25" customHeight="1" x14ac:dyDescent="0.3">
      <c r="B346" s="324"/>
      <c r="C346" s="369"/>
      <c r="D346" s="370"/>
      <c r="E346" s="371"/>
      <c r="F346" s="54"/>
      <c r="G346" s="127"/>
      <c r="H346" s="127"/>
      <c r="I346" s="90"/>
      <c r="J346" s="99"/>
      <c r="K346" s="146"/>
      <c r="L346" s="146"/>
      <c r="M346" s="146"/>
      <c r="N346" s="260"/>
      <c r="O346" s="265"/>
      <c r="P346" s="258"/>
      <c r="Q346" s="269"/>
    </row>
    <row r="347" spans="1:17" ht="23.25" x14ac:dyDescent="0.35">
      <c r="B347" s="324"/>
      <c r="C347" s="369"/>
      <c r="D347" s="370"/>
      <c r="E347" s="371"/>
      <c r="F347" s="261"/>
      <c r="G347" s="261"/>
      <c r="H347" s="261"/>
      <c r="I347" s="261"/>
      <c r="J347" s="261"/>
      <c r="K347" s="146"/>
      <c r="L347" s="146"/>
      <c r="M347" s="146"/>
      <c r="N347" s="260"/>
      <c r="O347" s="265"/>
      <c r="P347" s="258"/>
      <c r="Q347" s="270"/>
    </row>
    <row r="348" spans="1:17" ht="23.25" x14ac:dyDescent="0.35">
      <c r="B348" s="324"/>
      <c r="C348" s="369"/>
      <c r="D348" s="370"/>
      <c r="E348" s="371"/>
      <c r="F348" s="261"/>
      <c r="G348" s="261"/>
      <c r="H348" s="261"/>
      <c r="I348" s="261"/>
      <c r="J348" s="261"/>
      <c r="K348" s="146"/>
      <c r="L348" s="146"/>
      <c r="M348" s="146"/>
      <c r="N348" s="260"/>
      <c r="O348" s="265"/>
      <c r="P348" s="258"/>
      <c r="Q348" s="270"/>
    </row>
    <row r="349" spans="1:17" ht="23.25" x14ac:dyDescent="0.35">
      <c r="B349" s="324"/>
      <c r="C349" s="369"/>
      <c r="D349" s="370"/>
      <c r="E349" s="371"/>
      <c r="F349" s="261"/>
      <c r="G349" s="261"/>
      <c r="H349" s="261"/>
      <c r="I349" s="261"/>
      <c r="J349" s="261"/>
      <c r="K349" s="146"/>
      <c r="L349" s="146"/>
      <c r="M349" s="146"/>
      <c r="N349" s="260"/>
      <c r="O349" s="265"/>
      <c r="P349" s="258"/>
      <c r="Q349" s="270"/>
    </row>
    <row r="350" spans="1:17" ht="23.25" x14ac:dyDescent="0.35">
      <c r="B350" s="324"/>
      <c r="C350" s="369"/>
      <c r="D350" s="370"/>
      <c r="E350" s="371"/>
      <c r="F350" s="261"/>
      <c r="G350" s="261"/>
      <c r="H350" s="261"/>
      <c r="I350" s="261"/>
      <c r="J350" s="261"/>
      <c r="K350" s="146"/>
      <c r="L350" s="146"/>
      <c r="M350" s="146"/>
      <c r="N350" s="260"/>
      <c r="O350" s="265"/>
      <c r="P350" s="258"/>
      <c r="Q350" s="271"/>
    </row>
    <row r="351" spans="1:17" s="44" customFormat="1" ht="23.25" x14ac:dyDescent="0.35">
      <c r="A351" s="27"/>
      <c r="B351" s="324"/>
      <c r="C351" s="369"/>
      <c r="D351" s="370"/>
      <c r="E351" s="371"/>
      <c r="F351" s="261"/>
      <c r="G351" s="261"/>
      <c r="H351" s="261"/>
      <c r="I351" s="261"/>
      <c r="J351" s="261"/>
      <c r="K351" s="146"/>
      <c r="L351" s="146"/>
      <c r="M351" s="146"/>
      <c r="N351" s="260"/>
      <c r="O351" s="265"/>
      <c r="P351" s="258"/>
      <c r="Q351" s="192"/>
    </row>
    <row r="352" spans="1:17" s="44" customFormat="1" ht="23.25" x14ac:dyDescent="0.35">
      <c r="A352" s="27"/>
      <c r="B352" s="324"/>
      <c r="C352" s="369"/>
      <c r="D352" s="370"/>
      <c r="E352" s="371"/>
      <c r="F352" s="261"/>
      <c r="G352" s="261"/>
      <c r="H352" s="261"/>
      <c r="I352" s="261"/>
      <c r="J352" s="261"/>
      <c r="K352" s="146"/>
      <c r="L352" s="146"/>
      <c r="M352" s="146"/>
      <c r="N352" s="260"/>
      <c r="O352" s="265"/>
      <c r="P352" s="258"/>
      <c r="Q352" s="192"/>
    </row>
    <row r="353" spans="1:17" s="44" customFormat="1" ht="23.25" x14ac:dyDescent="0.35">
      <c r="A353" s="27"/>
      <c r="B353" s="324"/>
      <c r="C353" s="369"/>
      <c r="D353" s="370"/>
      <c r="E353" s="371"/>
      <c r="F353" s="261"/>
      <c r="G353" s="261"/>
      <c r="H353" s="261"/>
      <c r="I353" s="261"/>
      <c r="J353" s="261"/>
      <c r="K353" s="146"/>
      <c r="L353" s="146"/>
      <c r="M353" s="146"/>
      <c r="N353" s="260"/>
      <c r="O353" s="265"/>
      <c r="P353" s="258"/>
      <c r="Q353" s="192"/>
    </row>
    <row r="354" spans="1:17" s="44" customFormat="1" ht="23.25" x14ac:dyDescent="0.35">
      <c r="A354" s="27"/>
      <c r="B354" s="324"/>
      <c r="C354" s="369"/>
      <c r="D354" s="370"/>
      <c r="E354" s="371"/>
      <c r="F354" s="261"/>
      <c r="G354" s="261"/>
      <c r="H354" s="261"/>
      <c r="I354" s="261"/>
      <c r="J354" s="261"/>
      <c r="K354" s="146"/>
      <c r="L354" s="146"/>
      <c r="M354" s="146"/>
      <c r="N354" s="260"/>
      <c r="O354" s="265"/>
      <c r="P354" s="258"/>
      <c r="Q354" s="192"/>
    </row>
    <row r="355" spans="1:17" s="44" customFormat="1" ht="23.25" customHeight="1" x14ac:dyDescent="0.35">
      <c r="A355" s="27"/>
      <c r="B355" s="324"/>
      <c r="C355" s="369"/>
      <c r="D355" s="370"/>
      <c r="E355" s="371"/>
      <c r="F355" s="261"/>
      <c r="G355" s="261"/>
      <c r="H355" s="261"/>
      <c r="I355" s="261"/>
      <c r="J355" s="261"/>
      <c r="K355" s="146"/>
      <c r="L355" s="146"/>
      <c r="M355" s="146"/>
      <c r="N355" s="260"/>
      <c r="O355" s="265"/>
      <c r="P355" s="258"/>
      <c r="Q355" s="192"/>
    </row>
    <row r="356" spans="1:17" s="44" customFormat="1" ht="23.25" customHeight="1" thickBot="1" x14ac:dyDescent="0.4">
      <c r="A356" s="27"/>
      <c r="B356" s="324"/>
      <c r="C356" s="369"/>
      <c r="D356" s="370"/>
      <c r="E356" s="371"/>
      <c r="F356" s="261"/>
      <c r="G356" s="261"/>
      <c r="H356" s="261"/>
      <c r="I356" s="261"/>
      <c r="J356" s="272"/>
      <c r="K356" s="382" t="s">
        <v>49</v>
      </c>
      <c r="L356" s="383"/>
      <c r="M356" s="384"/>
      <c r="N356" s="173">
        <f>(N310+N311+N312+N313)/4</f>
        <v>91.826634399551068</v>
      </c>
      <c r="O356" s="265"/>
      <c r="P356" s="258"/>
      <c r="Q356" s="192"/>
    </row>
    <row r="357" spans="1:17" s="44" customFormat="1" ht="23.25" customHeight="1" x14ac:dyDescent="0.35">
      <c r="A357" s="27"/>
      <c r="B357" s="324"/>
      <c r="C357" s="369"/>
      <c r="D357" s="370"/>
      <c r="E357" s="371"/>
      <c r="F357" s="261"/>
      <c r="G357" s="273"/>
      <c r="H357" s="261"/>
      <c r="I357" s="261"/>
      <c r="J357" s="261"/>
      <c r="K357" s="148"/>
      <c r="L357" s="148"/>
      <c r="M357" s="148"/>
      <c r="N357" s="260" t="e">
        <v>#DIV/0!</v>
      </c>
      <c r="O357" s="265"/>
      <c r="P357" s="258"/>
      <c r="Q357" s="192"/>
    </row>
    <row r="358" spans="1:17" s="44" customFormat="1" ht="23.25" customHeight="1" x14ac:dyDescent="0.35">
      <c r="A358" s="27"/>
      <c r="B358" s="324"/>
      <c r="C358" s="369"/>
      <c r="D358" s="370"/>
      <c r="E358" s="371"/>
      <c r="F358" s="261"/>
      <c r="G358" s="261"/>
      <c r="H358" s="261"/>
      <c r="I358" s="261"/>
      <c r="J358" s="261"/>
      <c r="K358" s="146"/>
      <c r="L358" s="146"/>
      <c r="M358" s="146"/>
      <c r="N358" s="260"/>
      <c r="O358" s="265"/>
      <c r="P358" s="258"/>
      <c r="Q358" s="192"/>
    </row>
    <row r="359" spans="1:17" s="44" customFormat="1" ht="23.25" customHeight="1" x14ac:dyDescent="0.35">
      <c r="A359" s="27"/>
      <c r="B359" s="366"/>
      <c r="C359" s="372"/>
      <c r="D359" s="373"/>
      <c r="E359" s="374"/>
      <c r="F359" s="261"/>
      <c r="G359" s="261"/>
      <c r="H359" s="261"/>
      <c r="I359" s="261"/>
      <c r="J359" s="261"/>
      <c r="K359" s="146" t="s">
        <v>49</v>
      </c>
      <c r="L359" s="146"/>
      <c r="M359" s="146"/>
      <c r="N359" s="151">
        <f>(N310+N311)/2</f>
        <v>97.631944444444443</v>
      </c>
      <c r="O359" s="265"/>
      <c r="P359" s="258"/>
      <c r="Q359" s="192"/>
    </row>
    <row r="360" spans="1:17" s="44" customFormat="1" ht="23.25" customHeight="1" x14ac:dyDescent="0.3">
      <c r="A360" s="27"/>
      <c r="B360" s="274"/>
      <c r="C360" s="273"/>
      <c r="D360" s="273"/>
      <c r="E360" s="273"/>
      <c r="F360" s="273"/>
      <c r="G360" s="192"/>
      <c r="H360" s="273"/>
      <c r="I360" s="273"/>
      <c r="J360" s="273"/>
      <c r="K360" s="275"/>
      <c r="L360" s="275"/>
      <c r="M360" s="275"/>
      <c r="N360" s="276"/>
      <c r="O360" s="277"/>
      <c r="P360" s="278"/>
      <c r="Q360" s="192"/>
    </row>
    <row r="361" spans="1:17" s="44" customFormat="1" ht="84" customHeight="1" x14ac:dyDescent="0.35">
      <c r="A361" s="320">
        <v>20</v>
      </c>
      <c r="B361" s="362" t="s">
        <v>207</v>
      </c>
      <c r="C361" s="87">
        <v>5</v>
      </c>
      <c r="D361" s="87">
        <v>4</v>
      </c>
      <c r="E361" s="88">
        <f>D361/C361*100</f>
        <v>80</v>
      </c>
      <c r="F361" s="89" t="s">
        <v>6</v>
      </c>
      <c r="G361" s="90">
        <f>G362+G363+G364+G365</f>
        <v>8289.2999999999993</v>
      </c>
      <c r="H361" s="90">
        <f>H362+H363+H364+H365</f>
        <v>7190.7999999999993</v>
      </c>
      <c r="I361" s="90">
        <f>H361/G361*100</f>
        <v>86.747976306805157</v>
      </c>
      <c r="J361" s="92">
        <f>E361/I361*100</f>
        <v>92.221171496912717</v>
      </c>
      <c r="K361" s="156" t="s">
        <v>208</v>
      </c>
      <c r="L361" s="198">
        <v>216</v>
      </c>
      <c r="M361" s="199">
        <v>73.2</v>
      </c>
      <c r="N361" s="279">
        <f t="shared" ref="N361:N365" si="26">(M361/L361)*100</f>
        <v>33.888888888888893</v>
      </c>
      <c r="O361" s="316">
        <f>N380*J361/100</f>
        <v>15.631488568726704</v>
      </c>
      <c r="P361" s="304" t="s">
        <v>249</v>
      </c>
      <c r="Q361" s="192"/>
    </row>
    <row r="362" spans="1:17" s="44" customFormat="1" ht="89.25" customHeight="1" x14ac:dyDescent="0.35">
      <c r="A362" s="321"/>
      <c r="B362" s="363"/>
      <c r="C362" s="365" t="s">
        <v>258</v>
      </c>
      <c r="D362" s="308"/>
      <c r="E362" s="309"/>
      <c r="F362" s="53" t="s">
        <v>52</v>
      </c>
      <c r="G362" s="127">
        <v>5338.7</v>
      </c>
      <c r="H362" s="127">
        <v>5338.7</v>
      </c>
      <c r="I362" s="90">
        <f t="shared" ref="I362:I365" si="27">H362/G362*100</f>
        <v>100</v>
      </c>
      <c r="J362" s="99">
        <v>0</v>
      </c>
      <c r="K362" s="156" t="s">
        <v>209</v>
      </c>
      <c r="L362" s="198">
        <v>30</v>
      </c>
      <c r="M362" s="199">
        <v>0</v>
      </c>
      <c r="N362" s="279">
        <f t="shared" si="26"/>
        <v>0</v>
      </c>
      <c r="O362" s="317"/>
      <c r="P362" s="305"/>
      <c r="Q362" s="192"/>
    </row>
    <row r="363" spans="1:17" s="44" customFormat="1" ht="81.75" customHeight="1" x14ac:dyDescent="0.35">
      <c r="A363" s="321"/>
      <c r="B363" s="363"/>
      <c r="C363" s="310"/>
      <c r="D363" s="311"/>
      <c r="E363" s="312"/>
      <c r="F363" s="53" t="s">
        <v>51</v>
      </c>
      <c r="G363" s="127">
        <v>108.9</v>
      </c>
      <c r="H363" s="127">
        <v>108.9</v>
      </c>
      <c r="I363" s="90">
        <f t="shared" si="27"/>
        <v>100</v>
      </c>
      <c r="J363" s="99">
        <v>0</v>
      </c>
      <c r="K363" s="156" t="s">
        <v>210</v>
      </c>
      <c r="L363" s="130">
        <v>0</v>
      </c>
      <c r="M363" s="130">
        <v>1</v>
      </c>
      <c r="N363" s="279" t="e">
        <f t="shared" si="26"/>
        <v>#DIV/0!</v>
      </c>
      <c r="O363" s="317"/>
      <c r="P363" s="305"/>
      <c r="Q363" s="192"/>
    </row>
    <row r="364" spans="1:17" s="44" customFormat="1" ht="74.25" x14ac:dyDescent="0.35">
      <c r="A364" s="321"/>
      <c r="B364" s="363"/>
      <c r="C364" s="310"/>
      <c r="D364" s="311"/>
      <c r="E364" s="312"/>
      <c r="F364" s="53" t="s">
        <v>53</v>
      </c>
      <c r="G364" s="122">
        <v>907.4</v>
      </c>
      <c r="H364" s="122">
        <v>907.4</v>
      </c>
      <c r="I364" s="90">
        <f t="shared" si="27"/>
        <v>100</v>
      </c>
      <c r="J364" s="99">
        <f>E364/I364*100</f>
        <v>0</v>
      </c>
      <c r="K364" s="156" t="s">
        <v>211</v>
      </c>
      <c r="L364" s="198">
        <v>0</v>
      </c>
      <c r="M364" s="199">
        <v>0</v>
      </c>
      <c r="N364" s="279" t="e">
        <f t="shared" si="26"/>
        <v>#DIV/0!</v>
      </c>
      <c r="O364" s="317"/>
      <c r="P364" s="305"/>
      <c r="Q364" s="192"/>
    </row>
    <row r="365" spans="1:17" s="44" customFormat="1" ht="104.25" x14ac:dyDescent="0.25">
      <c r="A365" s="321"/>
      <c r="B365" s="363"/>
      <c r="C365" s="310"/>
      <c r="D365" s="311"/>
      <c r="E365" s="312"/>
      <c r="F365" s="54" t="s">
        <v>54</v>
      </c>
      <c r="G365" s="127">
        <v>1934.3</v>
      </c>
      <c r="H365" s="127">
        <v>835.8</v>
      </c>
      <c r="I365" s="90">
        <f t="shared" si="27"/>
        <v>43.209429767874681</v>
      </c>
      <c r="J365" s="99"/>
      <c r="K365" s="280" t="s">
        <v>212</v>
      </c>
      <c r="L365" s="198">
        <v>1</v>
      </c>
      <c r="M365" s="199">
        <v>0</v>
      </c>
      <c r="N365" s="279">
        <f t="shared" si="26"/>
        <v>0</v>
      </c>
      <c r="O365" s="317"/>
      <c r="P365" s="305"/>
      <c r="Q365" s="192"/>
    </row>
    <row r="366" spans="1:17" s="44" customFormat="1" ht="23.25" x14ac:dyDescent="0.25">
      <c r="A366" s="321"/>
      <c r="B366" s="363"/>
      <c r="C366" s="310"/>
      <c r="D366" s="311"/>
      <c r="E366" s="312"/>
      <c r="F366" s="55"/>
      <c r="G366" s="56"/>
      <c r="H366" s="56"/>
      <c r="I366" s="57"/>
      <c r="J366" s="58"/>
      <c r="K366" s="281"/>
      <c r="L366" s="198"/>
      <c r="M366" s="199"/>
      <c r="N366" s="279"/>
      <c r="O366" s="317"/>
      <c r="P366" s="305"/>
      <c r="Q366" s="192"/>
    </row>
    <row r="367" spans="1:17" s="44" customFormat="1" ht="23.25" x14ac:dyDescent="0.35">
      <c r="A367" s="321"/>
      <c r="B367" s="363"/>
      <c r="C367" s="310"/>
      <c r="D367" s="311"/>
      <c r="E367" s="312"/>
      <c r="F367" s="59"/>
      <c r="G367" s="293"/>
      <c r="H367" s="293"/>
      <c r="I367" s="293"/>
      <c r="J367" s="293"/>
      <c r="K367" s="281"/>
      <c r="L367" s="282"/>
      <c r="M367" s="210"/>
      <c r="N367" s="279"/>
      <c r="O367" s="317"/>
      <c r="P367" s="305"/>
      <c r="Q367" s="192"/>
    </row>
    <row r="368" spans="1:17" s="44" customFormat="1" ht="23.25" x14ac:dyDescent="0.35">
      <c r="A368" s="321"/>
      <c r="B368" s="363"/>
      <c r="C368" s="310"/>
      <c r="D368" s="311"/>
      <c r="E368" s="312"/>
      <c r="F368" s="295"/>
      <c r="G368" s="297"/>
      <c r="H368" s="297"/>
      <c r="I368" s="297"/>
      <c r="J368" s="297"/>
      <c r="K368" s="281"/>
      <c r="L368" s="282"/>
      <c r="M368" s="210"/>
      <c r="N368" s="279"/>
      <c r="O368" s="317"/>
      <c r="P368" s="305"/>
      <c r="Q368" s="192"/>
    </row>
    <row r="369" spans="1:17" s="44" customFormat="1" ht="23.25" x14ac:dyDescent="0.35">
      <c r="A369" s="321"/>
      <c r="B369" s="363"/>
      <c r="C369" s="310"/>
      <c r="D369" s="311"/>
      <c r="E369" s="312"/>
      <c r="F369" s="295"/>
      <c r="G369" s="297"/>
      <c r="H369" s="297"/>
      <c r="I369" s="297"/>
      <c r="J369" s="297"/>
      <c r="K369" s="281"/>
      <c r="L369" s="210"/>
      <c r="M369" s="210"/>
      <c r="N369" s="279"/>
      <c r="O369" s="317"/>
      <c r="P369" s="305"/>
      <c r="Q369" s="192"/>
    </row>
    <row r="370" spans="1:17" s="44" customFormat="1" ht="23.25" x14ac:dyDescent="0.35">
      <c r="A370" s="321"/>
      <c r="B370" s="363"/>
      <c r="C370" s="310"/>
      <c r="D370" s="311"/>
      <c r="E370" s="312"/>
      <c r="F370" s="295"/>
      <c r="G370" s="297"/>
      <c r="H370" s="297"/>
      <c r="I370" s="297"/>
      <c r="J370" s="297"/>
      <c r="K370" s="281"/>
      <c r="L370" s="210"/>
      <c r="M370" s="210"/>
      <c r="N370" s="279"/>
      <c r="O370" s="317"/>
      <c r="P370" s="305"/>
      <c r="Q370" s="192"/>
    </row>
    <row r="371" spans="1:17" s="44" customFormat="1" ht="23.25" x14ac:dyDescent="0.35">
      <c r="A371" s="321"/>
      <c r="B371" s="363"/>
      <c r="C371" s="310"/>
      <c r="D371" s="311"/>
      <c r="E371" s="312"/>
      <c r="F371" s="295"/>
      <c r="G371" s="297"/>
      <c r="H371" s="297"/>
      <c r="I371" s="297"/>
      <c r="J371" s="297"/>
      <c r="K371" s="281"/>
      <c r="L371" s="210"/>
      <c r="M371" s="210"/>
      <c r="N371" s="279"/>
      <c r="O371" s="317"/>
      <c r="P371" s="305"/>
      <c r="Q371" s="192"/>
    </row>
    <row r="372" spans="1:17" s="44" customFormat="1" ht="23.25" x14ac:dyDescent="0.35">
      <c r="A372" s="321"/>
      <c r="B372" s="363"/>
      <c r="C372" s="310"/>
      <c r="D372" s="311"/>
      <c r="E372" s="312"/>
      <c r="F372" s="295"/>
      <c r="G372" s="297"/>
      <c r="H372" s="297"/>
      <c r="I372" s="297"/>
      <c r="J372" s="297"/>
      <c r="K372" s="281"/>
      <c r="L372" s="210"/>
      <c r="M372" s="210"/>
      <c r="N372" s="279"/>
      <c r="O372" s="317"/>
      <c r="P372" s="305"/>
      <c r="Q372" s="192"/>
    </row>
    <row r="373" spans="1:17" s="44" customFormat="1" ht="23.25" x14ac:dyDescent="0.35">
      <c r="A373" s="321"/>
      <c r="B373" s="363"/>
      <c r="C373" s="310"/>
      <c r="D373" s="311"/>
      <c r="E373" s="312"/>
      <c r="F373" s="295"/>
      <c r="G373" s="297"/>
      <c r="H373" s="297"/>
      <c r="I373" s="297"/>
      <c r="J373" s="297"/>
      <c r="K373" s="281"/>
      <c r="L373" s="283"/>
      <c r="M373" s="210"/>
      <c r="N373" s="279"/>
      <c r="O373" s="317"/>
      <c r="P373" s="305"/>
      <c r="Q373" s="192"/>
    </row>
    <row r="374" spans="1:17" s="44" customFormat="1" ht="23.25" x14ac:dyDescent="0.35">
      <c r="A374" s="321"/>
      <c r="B374" s="363"/>
      <c r="C374" s="85"/>
      <c r="D374" s="301"/>
      <c r="E374" s="86"/>
      <c r="F374" s="295"/>
      <c r="G374" s="297"/>
      <c r="H374" s="297"/>
      <c r="I374" s="297"/>
      <c r="J374" s="297"/>
      <c r="K374" s="281"/>
      <c r="L374" s="210"/>
      <c r="M374" s="284"/>
      <c r="N374" s="279"/>
      <c r="O374" s="317"/>
      <c r="P374" s="305"/>
      <c r="Q374" s="192"/>
    </row>
    <row r="375" spans="1:17" s="44" customFormat="1" ht="23.25" x14ac:dyDescent="0.35">
      <c r="A375" s="321"/>
      <c r="B375" s="363"/>
      <c r="C375" s="85"/>
      <c r="D375" s="301"/>
      <c r="E375" s="86"/>
      <c r="F375" s="295"/>
      <c r="G375" s="297"/>
      <c r="H375" s="297"/>
      <c r="I375" s="297"/>
      <c r="J375" s="297"/>
      <c r="K375" s="281"/>
      <c r="L375" s="285"/>
      <c r="M375" s="286"/>
      <c r="N375" s="279"/>
      <c r="O375" s="317"/>
      <c r="P375" s="305"/>
      <c r="Q375" s="192"/>
    </row>
    <row r="376" spans="1:17" s="44" customFormat="1" ht="23.25" x14ac:dyDescent="0.35">
      <c r="A376" s="321"/>
      <c r="B376" s="363"/>
      <c r="C376" s="85"/>
      <c r="D376" s="301"/>
      <c r="E376" s="86"/>
      <c r="F376" s="295"/>
      <c r="G376" s="297"/>
      <c r="H376" s="297"/>
      <c r="I376" s="297"/>
      <c r="J376" s="297"/>
      <c r="K376" s="281"/>
      <c r="L376" s="210"/>
      <c r="M376" s="286"/>
      <c r="N376" s="206"/>
      <c r="O376" s="317"/>
      <c r="P376" s="305"/>
      <c r="Q376" s="192"/>
    </row>
    <row r="377" spans="1:17" s="44" customFormat="1" ht="23.25" x14ac:dyDescent="0.35">
      <c r="A377" s="321"/>
      <c r="B377" s="363"/>
      <c r="C377" s="63"/>
      <c r="D377" s="64"/>
      <c r="E377" s="65"/>
      <c r="F377" s="295"/>
      <c r="G377" s="297"/>
      <c r="H377" s="297"/>
      <c r="I377" s="297"/>
      <c r="J377" s="297"/>
      <c r="K377" s="281"/>
      <c r="L377" s="167"/>
      <c r="M377" s="167"/>
      <c r="N377" s="206"/>
      <c r="O377" s="317"/>
      <c r="P377" s="305"/>
      <c r="Q377" s="192"/>
    </row>
    <row r="378" spans="1:17" s="44" customFormat="1" ht="23.25" x14ac:dyDescent="0.35">
      <c r="A378" s="321"/>
      <c r="B378" s="363"/>
      <c r="C378" s="63"/>
      <c r="D378" s="64"/>
      <c r="E378" s="65"/>
      <c r="F378" s="295"/>
      <c r="G378" s="297"/>
      <c r="H378" s="297"/>
      <c r="I378" s="297"/>
      <c r="J378" s="297"/>
      <c r="K378" s="281"/>
      <c r="L378" s="167"/>
      <c r="M378" s="167"/>
      <c r="N378" s="206"/>
      <c r="O378" s="317"/>
      <c r="P378" s="305"/>
      <c r="Q378" s="192"/>
    </row>
    <row r="379" spans="1:17" s="44" customFormat="1" ht="23.25" x14ac:dyDescent="0.35">
      <c r="A379" s="321"/>
      <c r="B379" s="363"/>
      <c r="C379" s="63"/>
      <c r="D379" s="64"/>
      <c r="E379" s="65"/>
      <c r="F379" s="295"/>
      <c r="G379" s="297"/>
      <c r="H379" s="297"/>
      <c r="I379" s="297"/>
      <c r="J379" s="297"/>
      <c r="K379" s="281"/>
      <c r="L379" s="167"/>
      <c r="M379" s="167"/>
      <c r="N379" s="206"/>
      <c r="O379" s="317"/>
      <c r="P379" s="305"/>
      <c r="Q379" s="192"/>
    </row>
    <row r="380" spans="1:17" s="44" customFormat="1" ht="24" thickBot="1" x14ac:dyDescent="0.4">
      <c r="A380" s="322"/>
      <c r="B380" s="364"/>
      <c r="C380" s="66"/>
      <c r="D380" s="67"/>
      <c r="E380" s="68"/>
      <c r="F380" s="298"/>
      <c r="G380" s="299"/>
      <c r="H380" s="299"/>
      <c r="I380" s="299"/>
      <c r="J380" s="300"/>
      <c r="K380" s="313" t="s">
        <v>49</v>
      </c>
      <c r="L380" s="314"/>
      <c r="M380" s="315"/>
      <c r="N380" s="287">
        <v>16.95</v>
      </c>
      <c r="O380" s="318"/>
      <c r="P380" s="306"/>
      <c r="Q380" s="192"/>
    </row>
    <row r="381" spans="1:17" s="44" customFormat="1" x14ac:dyDescent="0.3">
      <c r="A381" s="27"/>
      <c r="B381" s="192"/>
      <c r="C381" s="192"/>
      <c r="D381" s="192"/>
      <c r="E381" s="192"/>
      <c r="F381" s="192"/>
      <c r="G381" s="192"/>
      <c r="H381" s="192"/>
      <c r="I381" s="192"/>
      <c r="J381" s="192"/>
      <c r="K381" s="192"/>
      <c r="L381" s="192"/>
      <c r="M381" s="192"/>
      <c r="N381" s="192"/>
      <c r="O381" s="192"/>
      <c r="P381" s="192"/>
      <c r="Q381" s="192"/>
    </row>
    <row r="382" spans="1:17" s="44" customFormat="1" ht="69.75" x14ac:dyDescent="0.35">
      <c r="A382" s="320">
        <v>21</v>
      </c>
      <c r="B382" s="323" t="s">
        <v>213</v>
      </c>
      <c r="C382" s="87">
        <v>26</v>
      </c>
      <c r="D382" s="87">
        <v>24</v>
      </c>
      <c r="E382" s="88">
        <f>D382/C382*100</f>
        <v>92.307692307692307</v>
      </c>
      <c r="F382" s="89" t="s">
        <v>6</v>
      </c>
      <c r="G382" s="90">
        <v>10</v>
      </c>
      <c r="H382" s="90">
        <v>10</v>
      </c>
      <c r="I382" s="90">
        <f>H382/G382*100</f>
        <v>100</v>
      </c>
      <c r="J382" s="288">
        <f>E382/I382*100</f>
        <v>92.307692307692307</v>
      </c>
      <c r="K382" s="156" t="s">
        <v>214</v>
      </c>
      <c r="L382" s="198">
        <v>100</v>
      </c>
      <c r="M382" s="199">
        <v>100</v>
      </c>
      <c r="N382" s="279">
        <f t="shared" ref="N382:N385" si="28">(M382/L382)*100</f>
        <v>100</v>
      </c>
      <c r="O382" s="326">
        <f>N401*J382/100</f>
        <v>110.76923076923076</v>
      </c>
      <c r="P382" s="304" t="s">
        <v>57</v>
      </c>
      <c r="Q382" s="192"/>
    </row>
    <row r="383" spans="1:17" ht="94.5" x14ac:dyDescent="0.35">
      <c r="A383" s="321"/>
      <c r="B383" s="324"/>
      <c r="C383" s="353" t="s">
        <v>277</v>
      </c>
      <c r="D383" s="354"/>
      <c r="E383" s="355"/>
      <c r="F383" s="53" t="s">
        <v>52</v>
      </c>
      <c r="G383" s="127">
        <f>-G4100</f>
        <v>0</v>
      </c>
      <c r="H383" s="127">
        <v>0</v>
      </c>
      <c r="I383" s="90">
        <v>0</v>
      </c>
      <c r="J383" s="99">
        <v>0</v>
      </c>
      <c r="K383" s="156" t="s">
        <v>215</v>
      </c>
      <c r="L383" s="198">
        <v>80</v>
      </c>
      <c r="M383" s="199">
        <v>80</v>
      </c>
      <c r="N383" s="279">
        <f t="shared" si="28"/>
        <v>100</v>
      </c>
      <c r="O383" s="327"/>
      <c r="P383" s="305"/>
      <c r="Q383" s="192"/>
    </row>
    <row r="384" spans="1:17" ht="96" x14ac:dyDescent="0.35">
      <c r="A384" s="321"/>
      <c r="B384" s="324"/>
      <c r="C384" s="356"/>
      <c r="D384" s="357"/>
      <c r="E384" s="358"/>
      <c r="F384" s="53" t="s">
        <v>51</v>
      </c>
      <c r="G384" s="127"/>
      <c r="H384" s="127"/>
      <c r="I384" s="90" t="e">
        <f t="shared" ref="I384:I385" si="29">H384/G384*100</f>
        <v>#DIV/0!</v>
      </c>
      <c r="J384" s="99">
        <v>0</v>
      </c>
      <c r="K384" s="156" t="s">
        <v>216</v>
      </c>
      <c r="L384" s="130">
        <v>5</v>
      </c>
      <c r="M384" s="130">
        <v>4</v>
      </c>
      <c r="N384" s="279">
        <f t="shared" si="28"/>
        <v>80</v>
      </c>
      <c r="O384" s="327"/>
      <c r="P384" s="305"/>
      <c r="Q384" s="192"/>
    </row>
    <row r="385" spans="1:17" s="44" customFormat="1" ht="74.25" x14ac:dyDescent="0.35">
      <c r="A385" s="321"/>
      <c r="B385" s="324"/>
      <c r="C385" s="356"/>
      <c r="D385" s="357"/>
      <c r="E385" s="358"/>
      <c r="F385" s="53" t="s">
        <v>53</v>
      </c>
      <c r="G385" s="122">
        <v>10</v>
      </c>
      <c r="H385" s="122">
        <v>10</v>
      </c>
      <c r="I385" s="90">
        <f t="shared" si="29"/>
        <v>100</v>
      </c>
      <c r="J385" s="99">
        <v>0</v>
      </c>
      <c r="K385" s="156" t="s">
        <v>217</v>
      </c>
      <c r="L385" s="198">
        <v>1</v>
      </c>
      <c r="M385" s="199">
        <v>2</v>
      </c>
      <c r="N385" s="279">
        <f t="shared" si="28"/>
        <v>200</v>
      </c>
      <c r="O385" s="327"/>
      <c r="P385" s="305"/>
      <c r="Q385" s="192"/>
    </row>
    <row r="386" spans="1:17" s="44" customFormat="1" ht="104.25" x14ac:dyDescent="0.25">
      <c r="A386" s="321"/>
      <c r="B386" s="324"/>
      <c r="C386" s="356"/>
      <c r="D386" s="357"/>
      <c r="E386" s="358"/>
      <c r="F386" s="54" t="s">
        <v>54</v>
      </c>
      <c r="G386" s="127">
        <v>0</v>
      </c>
      <c r="H386" s="127">
        <v>0</v>
      </c>
      <c r="I386" s="90">
        <v>0</v>
      </c>
      <c r="J386" s="99"/>
      <c r="K386" s="280"/>
      <c r="L386" s="198"/>
      <c r="M386" s="199"/>
      <c r="N386" s="279"/>
      <c r="O386" s="327"/>
      <c r="P386" s="305"/>
      <c r="Q386" s="192"/>
    </row>
    <row r="387" spans="1:17" s="44" customFormat="1" ht="23.25" x14ac:dyDescent="0.25">
      <c r="A387" s="321"/>
      <c r="B387" s="324"/>
      <c r="C387" s="356"/>
      <c r="D387" s="357"/>
      <c r="E387" s="358"/>
      <c r="F387" s="55"/>
      <c r="G387" s="56"/>
      <c r="H387" s="56"/>
      <c r="I387" s="57"/>
      <c r="J387" s="58"/>
      <c r="K387" s="281"/>
      <c r="L387" s="198"/>
      <c r="M387" s="199"/>
      <c r="N387" s="279"/>
      <c r="O387" s="327"/>
      <c r="P387" s="305"/>
      <c r="Q387" s="192"/>
    </row>
    <row r="388" spans="1:17" s="44" customFormat="1" ht="23.25" x14ac:dyDescent="0.35">
      <c r="A388" s="321"/>
      <c r="B388" s="324"/>
      <c r="C388" s="356"/>
      <c r="D388" s="357"/>
      <c r="E388" s="358"/>
      <c r="F388" s="59"/>
      <c r="G388" s="293"/>
      <c r="H388" s="293"/>
      <c r="I388" s="293"/>
      <c r="J388" s="293"/>
      <c r="K388" s="281"/>
      <c r="L388" s="282"/>
      <c r="M388" s="210"/>
      <c r="N388" s="279"/>
      <c r="O388" s="327"/>
      <c r="P388" s="305"/>
      <c r="Q388" s="192"/>
    </row>
    <row r="389" spans="1:17" s="44" customFormat="1" ht="23.25" x14ac:dyDescent="0.35">
      <c r="A389" s="321"/>
      <c r="B389" s="324"/>
      <c r="C389" s="356"/>
      <c r="D389" s="357"/>
      <c r="E389" s="358"/>
      <c r="F389" s="295"/>
      <c r="G389" s="297"/>
      <c r="H389" s="297"/>
      <c r="I389" s="297"/>
      <c r="J389" s="297"/>
      <c r="K389" s="281"/>
      <c r="L389" s="282"/>
      <c r="M389" s="210"/>
      <c r="N389" s="279"/>
      <c r="O389" s="327"/>
      <c r="P389" s="305"/>
      <c r="Q389" s="192"/>
    </row>
    <row r="390" spans="1:17" ht="23.25" x14ac:dyDescent="0.35">
      <c r="A390" s="321"/>
      <c r="B390" s="324"/>
      <c r="C390" s="356"/>
      <c r="D390" s="357"/>
      <c r="E390" s="358"/>
      <c r="F390" s="295"/>
      <c r="G390" s="297"/>
      <c r="H390" s="297"/>
      <c r="I390" s="297"/>
      <c r="J390" s="297"/>
      <c r="K390" s="281"/>
      <c r="L390" s="210"/>
      <c r="M390" s="210"/>
      <c r="N390" s="279"/>
      <c r="O390" s="327"/>
      <c r="P390" s="305"/>
      <c r="Q390" s="192"/>
    </row>
    <row r="391" spans="1:17" ht="23.25" x14ac:dyDescent="0.35">
      <c r="A391" s="321"/>
      <c r="B391" s="324"/>
      <c r="C391" s="356"/>
      <c r="D391" s="357"/>
      <c r="E391" s="358"/>
      <c r="F391" s="295"/>
      <c r="G391" s="297"/>
      <c r="H391" s="297"/>
      <c r="I391" s="297"/>
      <c r="J391" s="297"/>
      <c r="K391" s="281"/>
      <c r="L391" s="210"/>
      <c r="M391" s="210"/>
      <c r="N391" s="279"/>
      <c r="O391" s="327"/>
      <c r="P391" s="305"/>
      <c r="Q391" s="192"/>
    </row>
    <row r="392" spans="1:17" ht="61.5" customHeight="1" x14ac:dyDescent="0.35">
      <c r="A392" s="321"/>
      <c r="B392" s="324"/>
      <c r="C392" s="356"/>
      <c r="D392" s="357"/>
      <c r="E392" s="358"/>
      <c r="F392" s="295"/>
      <c r="G392" s="297"/>
      <c r="H392" s="297"/>
      <c r="I392" s="297"/>
      <c r="J392" s="297"/>
      <c r="K392" s="281"/>
      <c r="L392" s="210"/>
      <c r="M392" s="210"/>
      <c r="N392" s="279"/>
      <c r="O392" s="327"/>
      <c r="P392" s="305"/>
      <c r="Q392" s="192"/>
    </row>
    <row r="393" spans="1:17" ht="375" hidden="1" customHeight="1" x14ac:dyDescent="0.35">
      <c r="A393" s="321"/>
      <c r="B393" s="324"/>
      <c r="C393" s="356"/>
      <c r="D393" s="357"/>
      <c r="E393" s="358"/>
      <c r="F393" s="295"/>
      <c r="G393" s="297"/>
      <c r="H393" s="297"/>
      <c r="I393" s="297"/>
      <c r="J393" s="297"/>
      <c r="K393" s="281"/>
      <c r="L393" s="210"/>
      <c r="M393" s="210"/>
      <c r="N393" s="279"/>
      <c r="O393" s="327"/>
      <c r="P393" s="305"/>
      <c r="Q393" s="192"/>
    </row>
    <row r="394" spans="1:17" s="44" customFormat="1" ht="128.25" hidden="1" customHeight="1" x14ac:dyDescent="0.35">
      <c r="A394" s="321"/>
      <c r="B394" s="324"/>
      <c r="C394" s="356"/>
      <c r="D394" s="357"/>
      <c r="E394" s="358"/>
      <c r="F394" s="295"/>
      <c r="G394" s="297"/>
      <c r="H394" s="297"/>
      <c r="I394" s="297"/>
      <c r="J394" s="297"/>
      <c r="K394" s="281"/>
      <c r="L394" s="283"/>
      <c r="M394" s="210"/>
      <c r="N394" s="279"/>
      <c r="O394" s="327"/>
      <c r="P394" s="305"/>
      <c r="Q394" s="192"/>
    </row>
    <row r="395" spans="1:17" ht="36" hidden="1" customHeight="1" x14ac:dyDescent="0.35">
      <c r="A395" s="321"/>
      <c r="B395" s="324"/>
      <c r="C395" s="356"/>
      <c r="D395" s="357"/>
      <c r="E395" s="358"/>
      <c r="F395" s="295"/>
      <c r="G395" s="297"/>
      <c r="H395" s="297"/>
      <c r="I395" s="297"/>
      <c r="J395" s="297"/>
      <c r="K395" s="281"/>
      <c r="L395" s="210"/>
      <c r="M395" s="284"/>
      <c r="N395" s="279"/>
      <c r="O395" s="327"/>
      <c r="P395" s="305"/>
      <c r="Q395" s="192"/>
    </row>
    <row r="396" spans="1:17" ht="18" customHeight="1" x14ac:dyDescent="0.35">
      <c r="A396" s="321"/>
      <c r="B396" s="324"/>
      <c r="C396" s="356"/>
      <c r="D396" s="357"/>
      <c r="E396" s="358"/>
      <c r="F396" s="295"/>
      <c r="G396" s="297"/>
      <c r="H396" s="297"/>
      <c r="I396" s="297"/>
      <c r="J396" s="297"/>
      <c r="K396" s="281"/>
      <c r="L396" s="285"/>
      <c r="M396" s="286"/>
      <c r="N396" s="279"/>
      <c r="O396" s="327"/>
      <c r="P396" s="305"/>
      <c r="Q396" s="192"/>
    </row>
    <row r="397" spans="1:17" ht="23.25" x14ac:dyDescent="0.35">
      <c r="A397" s="321"/>
      <c r="B397" s="324"/>
      <c r="C397" s="356"/>
      <c r="D397" s="357"/>
      <c r="E397" s="358"/>
      <c r="F397" s="295"/>
      <c r="G397" s="297"/>
      <c r="H397" s="297"/>
      <c r="I397" s="297"/>
      <c r="J397" s="297"/>
      <c r="K397" s="281"/>
      <c r="L397" s="210"/>
      <c r="M397" s="286"/>
      <c r="N397" s="206"/>
      <c r="O397" s="327"/>
      <c r="P397" s="305"/>
      <c r="Q397" s="192"/>
    </row>
    <row r="398" spans="1:17" ht="23.25" x14ac:dyDescent="0.35">
      <c r="A398" s="321"/>
      <c r="B398" s="324"/>
      <c r="C398" s="356"/>
      <c r="D398" s="357"/>
      <c r="E398" s="358"/>
      <c r="F398" s="295"/>
      <c r="G398" s="297"/>
      <c r="H398" s="297"/>
      <c r="I398" s="297"/>
      <c r="J398" s="297"/>
      <c r="K398" s="281"/>
      <c r="L398" s="167"/>
      <c r="M398" s="167"/>
      <c r="N398" s="206"/>
      <c r="O398" s="327"/>
      <c r="P398" s="305"/>
      <c r="Q398" s="192"/>
    </row>
    <row r="399" spans="1:17" ht="23.25" x14ac:dyDescent="0.35">
      <c r="A399" s="321"/>
      <c r="B399" s="324"/>
      <c r="C399" s="356"/>
      <c r="D399" s="357"/>
      <c r="E399" s="358"/>
      <c r="F399" s="295"/>
      <c r="G399" s="297"/>
      <c r="H399" s="297"/>
      <c r="I399" s="297"/>
      <c r="J399" s="297"/>
      <c r="K399" s="281"/>
      <c r="L399" s="167"/>
      <c r="M399" s="167"/>
      <c r="N399" s="206"/>
      <c r="O399" s="327"/>
      <c r="P399" s="305"/>
      <c r="Q399" s="192"/>
    </row>
    <row r="400" spans="1:17" ht="23.25" x14ac:dyDescent="0.35">
      <c r="A400" s="321"/>
      <c r="B400" s="324"/>
      <c r="C400" s="356"/>
      <c r="D400" s="357"/>
      <c r="E400" s="358"/>
      <c r="F400" s="295"/>
      <c r="G400" s="297"/>
      <c r="H400" s="297"/>
      <c r="I400" s="297"/>
      <c r="J400" s="297"/>
      <c r="K400" s="281"/>
      <c r="L400" s="167"/>
      <c r="M400" s="167"/>
      <c r="N400" s="206"/>
      <c r="O400" s="327"/>
      <c r="P400" s="305"/>
      <c r="Q400" s="192"/>
    </row>
    <row r="401" spans="1:17" ht="24" thickBot="1" x14ac:dyDescent="0.4">
      <c r="A401" s="322"/>
      <c r="B401" s="325"/>
      <c r="C401" s="359"/>
      <c r="D401" s="360"/>
      <c r="E401" s="361"/>
      <c r="F401" s="298"/>
      <c r="G401" s="299"/>
      <c r="H401" s="299"/>
      <c r="I401" s="299"/>
      <c r="J401" s="300"/>
      <c r="K401" s="313" t="s">
        <v>49</v>
      </c>
      <c r="L401" s="314"/>
      <c r="M401" s="315"/>
      <c r="N401" s="292">
        <f>(N382+N383+N384+N385)/4</f>
        <v>120</v>
      </c>
      <c r="O401" s="328"/>
      <c r="P401" s="306"/>
      <c r="Q401" s="192"/>
    </row>
    <row r="402" spans="1:17" x14ac:dyDescent="0.3">
      <c r="B402" s="192"/>
      <c r="C402" s="192"/>
      <c r="D402" s="192"/>
      <c r="E402" s="192"/>
      <c r="F402" s="192"/>
      <c r="G402" s="192"/>
      <c r="H402" s="192"/>
      <c r="I402" s="192"/>
      <c r="J402" s="192"/>
      <c r="K402" s="192"/>
      <c r="L402" s="192"/>
      <c r="M402" s="192"/>
      <c r="N402" s="192"/>
      <c r="O402" s="192"/>
      <c r="P402" s="192"/>
      <c r="Q402" s="192"/>
    </row>
    <row r="403" spans="1:17" ht="116.25" x14ac:dyDescent="0.35">
      <c r="A403" s="320">
        <v>22</v>
      </c>
      <c r="B403" s="362" t="s">
        <v>248</v>
      </c>
      <c r="C403" s="87">
        <v>24</v>
      </c>
      <c r="D403" s="87">
        <v>17</v>
      </c>
      <c r="E403" s="88">
        <f>D403/C403*100</f>
        <v>70.833333333333343</v>
      </c>
      <c r="F403" s="89" t="s">
        <v>6</v>
      </c>
      <c r="G403" s="90">
        <f>G404+G405+G406+G407</f>
        <v>2195</v>
      </c>
      <c r="H403" s="90">
        <f>H404+H405+H406+H407</f>
        <v>550</v>
      </c>
      <c r="I403" s="90">
        <f>H403/G403*100</f>
        <v>25.05694760820046</v>
      </c>
      <c r="J403" s="92">
        <f>E403/I403*100</f>
        <v>282.68939393939394</v>
      </c>
      <c r="K403" s="156" t="s">
        <v>292</v>
      </c>
      <c r="L403" s="198">
        <v>100</v>
      </c>
      <c r="M403" s="199">
        <v>100</v>
      </c>
      <c r="N403" s="279">
        <f>M403/L403*100</f>
        <v>100</v>
      </c>
      <c r="O403" s="316">
        <f>N422*J403/100</f>
        <v>282.54556951089847</v>
      </c>
      <c r="P403" s="304" t="s">
        <v>57</v>
      </c>
      <c r="Q403" s="192"/>
    </row>
    <row r="404" spans="1:17" ht="116.25" x14ac:dyDescent="0.35">
      <c r="A404" s="321"/>
      <c r="B404" s="363"/>
      <c r="C404" s="307" t="s">
        <v>295</v>
      </c>
      <c r="D404" s="308"/>
      <c r="E404" s="309"/>
      <c r="F404" s="53" t="s">
        <v>52</v>
      </c>
      <c r="G404" s="127">
        <f>-G4135</f>
        <v>0</v>
      </c>
      <c r="H404" s="127">
        <v>0</v>
      </c>
      <c r="I404" s="90" t="e">
        <f t="shared" ref="I404:I407" si="30">H404/G404*100</f>
        <v>#DIV/0!</v>
      </c>
      <c r="J404" s="99">
        <v>0</v>
      </c>
      <c r="K404" s="156" t="s">
        <v>233</v>
      </c>
      <c r="L404" s="198">
        <v>100</v>
      </c>
      <c r="M404" s="199">
        <v>100</v>
      </c>
      <c r="N404" s="279">
        <f t="shared" ref="N404:N411" si="31">M404/L404*100</f>
        <v>100</v>
      </c>
      <c r="O404" s="317"/>
      <c r="P404" s="305"/>
      <c r="Q404" s="192"/>
    </row>
    <row r="405" spans="1:17" ht="96.75" customHeight="1" x14ac:dyDescent="0.35">
      <c r="A405" s="321"/>
      <c r="B405" s="363"/>
      <c r="C405" s="310"/>
      <c r="D405" s="311"/>
      <c r="E405" s="312"/>
      <c r="F405" s="53" t="s">
        <v>51</v>
      </c>
      <c r="G405" s="127">
        <v>301.95</v>
      </c>
      <c r="H405" s="127"/>
      <c r="I405" s="90">
        <f t="shared" si="30"/>
        <v>0</v>
      </c>
      <c r="J405" s="99">
        <v>0</v>
      </c>
      <c r="K405" s="156" t="s">
        <v>293</v>
      </c>
      <c r="L405" s="130">
        <v>95</v>
      </c>
      <c r="M405" s="130">
        <v>89</v>
      </c>
      <c r="N405" s="279">
        <f t="shared" si="31"/>
        <v>93.684210526315795</v>
      </c>
      <c r="O405" s="317"/>
      <c r="P405" s="305"/>
      <c r="Q405" s="192"/>
    </row>
    <row r="406" spans="1:17" ht="116.25" x14ac:dyDescent="0.35">
      <c r="A406" s="321"/>
      <c r="B406" s="363"/>
      <c r="C406" s="310"/>
      <c r="D406" s="311"/>
      <c r="E406" s="312"/>
      <c r="F406" s="53" t="s">
        <v>53</v>
      </c>
      <c r="G406" s="122">
        <v>83.05</v>
      </c>
      <c r="H406" s="122">
        <v>0</v>
      </c>
      <c r="I406" s="90">
        <f t="shared" si="30"/>
        <v>0</v>
      </c>
      <c r="J406" s="99">
        <v>0</v>
      </c>
      <c r="K406" s="156" t="s">
        <v>294</v>
      </c>
      <c r="L406" s="198">
        <v>100</v>
      </c>
      <c r="M406" s="199">
        <v>100</v>
      </c>
      <c r="N406" s="279">
        <f t="shared" si="31"/>
        <v>100</v>
      </c>
      <c r="O406" s="317"/>
      <c r="P406" s="305"/>
      <c r="Q406" s="192"/>
    </row>
    <row r="407" spans="1:17" ht="104.25" x14ac:dyDescent="0.25">
      <c r="A407" s="321"/>
      <c r="B407" s="363"/>
      <c r="C407" s="310"/>
      <c r="D407" s="311"/>
      <c r="E407" s="312"/>
      <c r="F407" s="54" t="s">
        <v>54</v>
      </c>
      <c r="G407" s="127">
        <v>1810</v>
      </c>
      <c r="H407" s="127">
        <v>550</v>
      </c>
      <c r="I407" s="90">
        <f t="shared" si="30"/>
        <v>30.386740331491712</v>
      </c>
      <c r="J407" s="99"/>
      <c r="K407" s="280" t="s">
        <v>234</v>
      </c>
      <c r="L407" s="198">
        <v>12.95</v>
      </c>
      <c r="M407" s="198">
        <v>40.5</v>
      </c>
      <c r="N407" s="279">
        <v>31.9</v>
      </c>
      <c r="O407" s="317"/>
      <c r="P407" s="305"/>
      <c r="Q407" s="192"/>
    </row>
    <row r="408" spans="1:17" ht="90" x14ac:dyDescent="0.25">
      <c r="A408" s="321"/>
      <c r="B408" s="363"/>
      <c r="C408" s="310"/>
      <c r="D408" s="311"/>
      <c r="E408" s="312"/>
      <c r="F408" s="55"/>
      <c r="G408" s="56"/>
      <c r="H408" s="56"/>
      <c r="I408" s="57"/>
      <c r="J408" s="58"/>
      <c r="K408" s="281" t="s">
        <v>235</v>
      </c>
      <c r="L408" s="199">
        <v>0.08</v>
      </c>
      <c r="M408" s="199">
        <v>0.09</v>
      </c>
      <c r="N408" s="279">
        <v>88.9</v>
      </c>
      <c r="O408" s="317"/>
      <c r="P408" s="305"/>
      <c r="Q408" s="192"/>
    </row>
    <row r="409" spans="1:17" ht="67.5" x14ac:dyDescent="0.35">
      <c r="A409" s="321"/>
      <c r="B409" s="363"/>
      <c r="C409" s="310"/>
      <c r="D409" s="311"/>
      <c r="E409" s="312"/>
      <c r="F409" s="59"/>
      <c r="G409" s="293"/>
      <c r="H409" s="293"/>
      <c r="I409" s="293"/>
      <c r="J409" s="293"/>
      <c r="K409" s="281" t="s">
        <v>236</v>
      </c>
      <c r="L409" s="209">
        <v>0.96</v>
      </c>
      <c r="M409" s="136">
        <v>0.46</v>
      </c>
      <c r="N409" s="279">
        <v>208.7</v>
      </c>
      <c r="O409" s="317"/>
      <c r="P409" s="305"/>
      <c r="Q409" s="192"/>
    </row>
    <row r="410" spans="1:17" ht="67.5" x14ac:dyDescent="0.35">
      <c r="A410" s="321"/>
      <c r="B410" s="363"/>
      <c r="C410" s="310"/>
      <c r="D410" s="311"/>
      <c r="E410" s="312"/>
      <c r="F410" s="295"/>
      <c r="G410" s="297"/>
      <c r="H410" s="297"/>
      <c r="I410" s="297"/>
      <c r="J410" s="297"/>
      <c r="K410" s="281" t="s">
        <v>237</v>
      </c>
      <c r="L410" s="209">
        <v>34.520000000000003</v>
      </c>
      <c r="M410" s="136">
        <v>30.2</v>
      </c>
      <c r="N410" s="279">
        <v>114.3</v>
      </c>
      <c r="O410" s="317"/>
      <c r="P410" s="305"/>
      <c r="Q410" s="192"/>
    </row>
    <row r="411" spans="1:17" ht="90" x14ac:dyDescent="0.35">
      <c r="A411" s="321"/>
      <c r="B411" s="363"/>
      <c r="C411" s="310"/>
      <c r="D411" s="311"/>
      <c r="E411" s="312"/>
      <c r="F411" s="295"/>
      <c r="G411" s="297"/>
      <c r="H411" s="297"/>
      <c r="I411" s="297"/>
      <c r="J411" s="297"/>
      <c r="K411" s="281" t="s">
        <v>238</v>
      </c>
      <c r="L411" s="136">
        <v>1</v>
      </c>
      <c r="M411" s="136">
        <v>1</v>
      </c>
      <c r="N411" s="279">
        <f t="shared" si="31"/>
        <v>100</v>
      </c>
      <c r="O411" s="317"/>
      <c r="P411" s="305"/>
      <c r="Q411" s="192"/>
    </row>
    <row r="412" spans="1:17" ht="67.5" x14ac:dyDescent="0.35">
      <c r="A412" s="321"/>
      <c r="B412" s="363"/>
      <c r="C412" s="310"/>
      <c r="D412" s="311"/>
      <c r="E412" s="312"/>
      <c r="F412" s="295"/>
      <c r="G412" s="297"/>
      <c r="H412" s="297"/>
      <c r="I412" s="297"/>
      <c r="J412" s="297"/>
      <c r="K412" s="281" t="s">
        <v>239</v>
      </c>
      <c r="L412" s="136">
        <v>25.93</v>
      </c>
      <c r="M412" s="136">
        <v>27.89</v>
      </c>
      <c r="N412" s="303">
        <v>92.9</v>
      </c>
      <c r="O412" s="317"/>
      <c r="P412" s="305"/>
      <c r="Q412" s="192"/>
    </row>
    <row r="413" spans="1:17" ht="67.5" x14ac:dyDescent="0.35">
      <c r="A413" s="321"/>
      <c r="B413" s="363"/>
      <c r="C413" s="310"/>
      <c r="D413" s="311"/>
      <c r="E413" s="312"/>
      <c r="F413" s="295"/>
      <c r="G413" s="297"/>
      <c r="H413" s="297"/>
      <c r="I413" s="297"/>
      <c r="J413" s="297"/>
      <c r="K413" s="281" t="s">
        <v>240</v>
      </c>
      <c r="L413" s="136">
        <v>0.17</v>
      </c>
      <c r="M413" s="136">
        <v>0.14000000000000001</v>
      </c>
      <c r="N413" s="279">
        <v>121.4</v>
      </c>
      <c r="O413" s="317"/>
      <c r="P413" s="305"/>
      <c r="Q413" s="192"/>
    </row>
    <row r="414" spans="1:17" ht="67.5" x14ac:dyDescent="0.35">
      <c r="A414" s="321"/>
      <c r="B414" s="363"/>
      <c r="C414" s="310"/>
      <c r="D414" s="311"/>
      <c r="E414" s="312"/>
      <c r="F414" s="295"/>
      <c r="G414" s="297"/>
      <c r="H414" s="297"/>
      <c r="I414" s="297"/>
      <c r="J414" s="297"/>
      <c r="K414" s="281" t="s">
        <v>241</v>
      </c>
      <c r="L414" s="136">
        <v>47.85</v>
      </c>
      <c r="M414" s="136">
        <v>21.1</v>
      </c>
      <c r="N414" s="279">
        <v>226.8</v>
      </c>
      <c r="O414" s="317"/>
      <c r="P414" s="305"/>
      <c r="Q414" s="192"/>
    </row>
    <row r="415" spans="1:17" ht="67.5" x14ac:dyDescent="0.35">
      <c r="A415" s="321"/>
      <c r="B415" s="363"/>
      <c r="C415" s="310"/>
      <c r="D415" s="311"/>
      <c r="E415" s="312"/>
      <c r="F415" s="295"/>
      <c r="G415" s="297"/>
      <c r="H415" s="297"/>
      <c r="I415" s="297"/>
      <c r="J415" s="297"/>
      <c r="K415" s="281" t="s">
        <v>242</v>
      </c>
      <c r="L415" s="211">
        <v>205.33</v>
      </c>
      <c r="M415" s="136">
        <v>143.9</v>
      </c>
      <c r="N415" s="279">
        <v>142.69999999999999</v>
      </c>
      <c r="O415" s="317"/>
      <c r="P415" s="305"/>
      <c r="Q415" s="192"/>
    </row>
    <row r="416" spans="1:17" ht="113.25" customHeight="1" x14ac:dyDescent="0.35">
      <c r="A416" s="321"/>
      <c r="B416" s="363"/>
      <c r="C416" s="85"/>
      <c r="D416" s="301"/>
      <c r="E416" s="86"/>
      <c r="F416" s="295"/>
      <c r="G416" s="297"/>
      <c r="H416" s="297"/>
      <c r="I416" s="297"/>
      <c r="J416" s="297"/>
      <c r="K416" s="281" t="s">
        <v>243</v>
      </c>
      <c r="L416" s="136">
        <v>25.75</v>
      </c>
      <c r="M416" s="136">
        <v>27.44</v>
      </c>
      <c r="N416" s="279">
        <v>93.8</v>
      </c>
      <c r="O416" s="317"/>
      <c r="P416" s="305"/>
      <c r="Q416" s="192"/>
    </row>
    <row r="417" spans="1:17" ht="124.5" customHeight="1" x14ac:dyDescent="0.35">
      <c r="A417" s="321"/>
      <c r="B417" s="363"/>
      <c r="C417" s="85"/>
      <c r="D417" s="301"/>
      <c r="E417" s="86"/>
      <c r="F417" s="295"/>
      <c r="G417" s="297"/>
      <c r="H417" s="297"/>
      <c r="I417" s="297"/>
      <c r="J417" s="297"/>
      <c r="K417" s="281" t="s">
        <v>244</v>
      </c>
      <c r="L417" s="162">
        <v>11.35</v>
      </c>
      <c r="M417" s="162">
        <v>12.3</v>
      </c>
      <c r="N417" s="279">
        <v>92.3</v>
      </c>
      <c r="O417" s="317"/>
      <c r="P417" s="305"/>
      <c r="Q417" s="192"/>
    </row>
    <row r="418" spans="1:17" ht="71.25" customHeight="1" x14ac:dyDescent="0.35">
      <c r="A418" s="321"/>
      <c r="B418" s="363"/>
      <c r="C418" s="85"/>
      <c r="D418" s="301"/>
      <c r="E418" s="86"/>
      <c r="F418" s="295"/>
      <c r="G418" s="297"/>
      <c r="H418" s="297"/>
      <c r="I418" s="297"/>
      <c r="J418" s="297"/>
      <c r="K418" s="281" t="s">
        <v>245</v>
      </c>
      <c r="L418" s="162">
        <v>20</v>
      </c>
      <c r="M418" s="162">
        <v>47.53</v>
      </c>
      <c r="N418" s="279">
        <v>42.1</v>
      </c>
      <c r="O418" s="317"/>
      <c r="P418" s="305"/>
      <c r="Q418" s="192"/>
    </row>
    <row r="419" spans="1:17" ht="90" x14ac:dyDescent="0.35">
      <c r="A419" s="321"/>
      <c r="B419" s="363"/>
      <c r="C419" s="63"/>
      <c r="D419" s="64"/>
      <c r="E419" s="65"/>
      <c r="F419" s="295"/>
      <c r="G419" s="297"/>
      <c r="H419" s="297"/>
      <c r="I419" s="297"/>
      <c r="J419" s="297"/>
      <c r="K419" s="281" t="s">
        <v>246</v>
      </c>
      <c r="L419" s="162">
        <v>1.25</v>
      </c>
      <c r="M419" s="162">
        <v>4.3</v>
      </c>
      <c r="N419" s="279">
        <v>29.1</v>
      </c>
      <c r="O419" s="317"/>
      <c r="P419" s="305"/>
      <c r="Q419" s="192"/>
    </row>
    <row r="420" spans="1:17" ht="67.5" x14ac:dyDescent="0.35">
      <c r="A420" s="321"/>
      <c r="B420" s="363"/>
      <c r="C420" s="63"/>
      <c r="D420" s="64"/>
      <c r="E420" s="65"/>
      <c r="F420" s="295"/>
      <c r="G420" s="297"/>
      <c r="H420" s="297"/>
      <c r="I420" s="297"/>
      <c r="J420" s="297"/>
      <c r="K420" s="281" t="s">
        <v>247</v>
      </c>
      <c r="L420" s="162">
        <v>0.08</v>
      </c>
      <c r="M420" s="162">
        <v>0.39</v>
      </c>
      <c r="N420" s="279">
        <v>20.5</v>
      </c>
      <c r="O420" s="317"/>
      <c r="P420" s="305"/>
      <c r="Q420" s="192"/>
    </row>
    <row r="421" spans="1:17" ht="44.25" customHeight="1" x14ac:dyDescent="0.35">
      <c r="A421" s="321"/>
      <c r="B421" s="363"/>
      <c r="C421" s="63"/>
      <c r="D421" s="64"/>
      <c r="E421" s="65"/>
      <c r="F421" s="295"/>
      <c r="G421" s="297"/>
      <c r="H421" s="297"/>
      <c r="I421" s="297"/>
      <c r="J421" s="297"/>
      <c r="K421" s="281"/>
      <c r="L421" s="167"/>
      <c r="M421" s="167"/>
      <c r="N421" s="206"/>
      <c r="O421" s="317"/>
      <c r="P421" s="305"/>
      <c r="Q421" s="192"/>
    </row>
    <row r="422" spans="1:17" ht="123.75" customHeight="1" thickBot="1" x14ac:dyDescent="0.4">
      <c r="A422" s="322"/>
      <c r="B422" s="364"/>
      <c r="C422" s="66"/>
      <c r="D422" s="67"/>
      <c r="E422" s="68"/>
      <c r="F422" s="298"/>
      <c r="G422" s="299"/>
      <c r="H422" s="299"/>
      <c r="I422" s="299"/>
      <c r="J422" s="300"/>
      <c r="K422" s="313" t="s">
        <v>49</v>
      </c>
      <c r="L422" s="314"/>
      <c r="M422" s="315"/>
      <c r="N422" s="287">
        <f>(N403+N404+N405+N406+N407+N408+N409+N410+N411+N412+N413+N414+N415+N416+N417+N418+N419+N420)/18</f>
        <v>99.949122807017545</v>
      </c>
      <c r="O422" s="318"/>
      <c r="P422" s="306"/>
      <c r="Q422" s="192"/>
    </row>
    <row r="423" spans="1:17" ht="245.25" customHeight="1" x14ac:dyDescent="0.3">
      <c r="B423" s="192"/>
      <c r="C423" s="192"/>
      <c r="D423" s="192"/>
      <c r="E423" s="192"/>
      <c r="F423" s="192"/>
      <c r="G423" s="192"/>
      <c r="H423" s="192"/>
      <c r="I423" s="192"/>
      <c r="J423" s="192"/>
      <c r="K423" s="192"/>
      <c r="L423" s="192"/>
      <c r="M423" s="192"/>
      <c r="N423" s="192"/>
      <c r="O423" s="192"/>
      <c r="P423" s="192"/>
      <c r="Q423" s="192"/>
    </row>
    <row r="424" spans="1:17" ht="18.75" hidden="1" customHeight="1" x14ac:dyDescent="0.3">
      <c r="B424" s="192"/>
      <c r="C424" s="192"/>
      <c r="D424" s="192"/>
      <c r="E424" s="192"/>
      <c r="F424" s="192"/>
      <c r="G424" s="192"/>
      <c r="H424" s="192"/>
      <c r="I424" s="192"/>
      <c r="J424" s="192"/>
      <c r="K424" s="192"/>
      <c r="L424" s="192"/>
      <c r="M424" s="192"/>
      <c r="N424" s="192"/>
      <c r="O424" s="192"/>
      <c r="P424" s="192"/>
      <c r="Q424" s="192"/>
    </row>
    <row r="425" spans="1:17" ht="18.75" hidden="1" customHeight="1" x14ac:dyDescent="0.3">
      <c r="B425" s="192"/>
      <c r="C425" s="192"/>
      <c r="D425" s="192"/>
      <c r="E425" s="192"/>
      <c r="F425" s="192"/>
      <c r="G425" s="192"/>
      <c r="H425" s="192"/>
      <c r="I425" s="192"/>
      <c r="J425" s="192"/>
      <c r="K425" s="192"/>
      <c r="L425" s="192"/>
      <c r="M425" s="192"/>
      <c r="N425" s="192"/>
      <c r="O425" s="192"/>
      <c r="P425" s="192"/>
      <c r="Q425" s="192"/>
    </row>
    <row r="426" spans="1:17" hidden="1" x14ac:dyDescent="0.3">
      <c r="B426" s="192"/>
      <c r="C426" s="192"/>
      <c r="D426" s="192"/>
      <c r="E426" s="192"/>
      <c r="F426" s="192"/>
      <c r="G426" s="192"/>
      <c r="H426" s="192"/>
      <c r="I426" s="192"/>
      <c r="J426" s="192"/>
      <c r="K426" s="192"/>
      <c r="L426" s="192"/>
      <c r="M426" s="192"/>
      <c r="N426" s="192"/>
      <c r="O426" s="192"/>
      <c r="P426" s="192"/>
      <c r="Q426" s="192"/>
    </row>
    <row r="427" spans="1:17" hidden="1" x14ac:dyDescent="0.3">
      <c r="B427" s="192"/>
      <c r="C427" s="192"/>
      <c r="D427" s="192"/>
      <c r="E427" s="192"/>
      <c r="F427" s="192"/>
      <c r="G427" s="192"/>
      <c r="H427" s="192"/>
      <c r="I427" s="192"/>
      <c r="J427" s="192"/>
      <c r="K427" s="192"/>
      <c r="L427" s="192"/>
      <c r="M427" s="192"/>
      <c r="N427" s="192"/>
      <c r="O427" s="192"/>
      <c r="P427" s="192"/>
      <c r="Q427" s="192"/>
    </row>
    <row r="428" spans="1:17" hidden="1" x14ac:dyDescent="0.3">
      <c r="B428" s="192"/>
      <c r="C428" s="192"/>
      <c r="D428" s="192"/>
      <c r="E428" s="192"/>
      <c r="F428" s="192"/>
      <c r="G428" s="192"/>
      <c r="H428" s="192"/>
      <c r="I428" s="192"/>
      <c r="J428" s="192"/>
      <c r="K428" s="192"/>
      <c r="L428" s="192"/>
      <c r="M428" s="192"/>
      <c r="N428" s="192"/>
      <c r="O428" s="192"/>
      <c r="P428" s="192"/>
      <c r="Q428" s="192"/>
    </row>
    <row r="429" spans="1:17" hidden="1" x14ac:dyDescent="0.3">
      <c r="B429" s="192"/>
      <c r="C429" s="192"/>
      <c r="D429" s="192"/>
      <c r="E429" s="192"/>
      <c r="F429" s="192"/>
      <c r="G429" s="192"/>
      <c r="H429" s="192"/>
      <c r="I429" s="192"/>
      <c r="J429" s="192"/>
      <c r="K429" s="192"/>
      <c r="L429" s="192"/>
      <c r="M429" s="192"/>
      <c r="N429" s="192"/>
      <c r="O429" s="192"/>
      <c r="P429" s="192"/>
      <c r="Q429" s="192"/>
    </row>
    <row r="430" spans="1:17" hidden="1" x14ac:dyDescent="0.3">
      <c r="B430" s="192"/>
      <c r="C430" s="192"/>
      <c r="D430" s="192"/>
      <c r="E430" s="192"/>
      <c r="F430" s="192"/>
      <c r="G430" s="192"/>
      <c r="H430" s="192"/>
      <c r="I430" s="192"/>
      <c r="J430" s="192"/>
      <c r="K430" s="192"/>
      <c r="L430" s="192"/>
      <c r="M430" s="192"/>
      <c r="N430" s="192"/>
      <c r="O430" s="192"/>
      <c r="P430" s="192"/>
      <c r="Q430" s="192"/>
    </row>
    <row r="431" spans="1:17" hidden="1" x14ac:dyDescent="0.3">
      <c r="B431" s="192"/>
      <c r="C431" s="192"/>
      <c r="D431" s="192"/>
      <c r="E431" s="192"/>
      <c r="F431" s="192"/>
      <c r="G431" s="192"/>
      <c r="H431" s="192"/>
      <c r="I431" s="192"/>
      <c r="J431" s="192"/>
      <c r="K431" s="192"/>
      <c r="L431" s="192"/>
      <c r="M431" s="192"/>
      <c r="N431" s="192"/>
      <c r="O431" s="192"/>
      <c r="P431" s="192"/>
      <c r="Q431" s="192"/>
    </row>
    <row r="432" spans="1:17" hidden="1" x14ac:dyDescent="0.3">
      <c r="B432" s="192"/>
      <c r="C432" s="192"/>
      <c r="D432" s="192"/>
      <c r="E432" s="192"/>
      <c r="F432" s="192"/>
      <c r="G432" s="192"/>
      <c r="H432" s="192"/>
      <c r="I432" s="192"/>
      <c r="J432" s="192"/>
      <c r="K432" s="192"/>
      <c r="L432" s="192"/>
      <c r="M432" s="192"/>
      <c r="N432" s="192"/>
      <c r="O432" s="192"/>
      <c r="P432" s="192"/>
      <c r="Q432" s="192"/>
    </row>
    <row r="433" spans="2:17" hidden="1" x14ac:dyDescent="0.3">
      <c r="B433" s="192"/>
      <c r="C433" s="192"/>
      <c r="D433" s="192"/>
      <c r="E433" s="192"/>
      <c r="F433" s="192"/>
      <c r="G433" s="192"/>
      <c r="H433" s="192"/>
      <c r="I433" s="192"/>
      <c r="J433" s="192"/>
      <c r="K433" s="192"/>
      <c r="L433" s="192"/>
      <c r="M433" s="192"/>
      <c r="N433" s="192"/>
      <c r="O433" s="192"/>
      <c r="P433" s="192"/>
      <c r="Q433" s="192"/>
    </row>
    <row r="434" spans="2:17" hidden="1" x14ac:dyDescent="0.3">
      <c r="B434" s="192"/>
      <c r="C434" s="192"/>
      <c r="D434" s="192"/>
      <c r="E434" s="192"/>
      <c r="F434" s="192"/>
      <c r="G434" s="192"/>
      <c r="H434" s="192"/>
      <c r="I434" s="192"/>
      <c r="J434" s="192"/>
      <c r="K434" s="192"/>
      <c r="L434" s="192"/>
      <c r="M434" s="192"/>
      <c r="N434" s="192"/>
      <c r="O434" s="192"/>
      <c r="P434" s="192"/>
      <c r="Q434" s="192"/>
    </row>
    <row r="435" spans="2:17" hidden="1" x14ac:dyDescent="0.3">
      <c r="B435" s="192"/>
      <c r="C435" s="192"/>
      <c r="D435" s="192"/>
      <c r="E435" s="192"/>
      <c r="F435" s="192"/>
      <c r="G435" s="192"/>
      <c r="H435" s="192"/>
      <c r="I435" s="192"/>
      <c r="J435" s="192"/>
      <c r="K435" s="192"/>
      <c r="L435" s="192"/>
      <c r="M435" s="192"/>
      <c r="N435" s="192"/>
      <c r="O435" s="192"/>
      <c r="P435" s="192"/>
      <c r="Q435" s="192"/>
    </row>
    <row r="436" spans="2:17" hidden="1" x14ac:dyDescent="0.3">
      <c r="B436" s="192"/>
      <c r="C436" s="192"/>
      <c r="D436" s="192"/>
      <c r="E436" s="192"/>
      <c r="F436" s="192"/>
      <c r="G436" s="192"/>
      <c r="H436" s="192"/>
      <c r="I436" s="192"/>
      <c r="J436" s="192"/>
      <c r="K436" s="192"/>
      <c r="L436" s="192"/>
      <c r="M436" s="192"/>
      <c r="N436" s="192"/>
      <c r="O436" s="192"/>
      <c r="P436" s="192"/>
      <c r="Q436" s="192"/>
    </row>
    <row r="437" spans="2:17" hidden="1" x14ac:dyDescent="0.3">
      <c r="B437" s="192"/>
      <c r="C437" s="192"/>
      <c r="D437" s="192"/>
      <c r="E437" s="192"/>
      <c r="F437" s="192"/>
      <c r="G437" s="192"/>
      <c r="H437" s="192"/>
      <c r="I437" s="192"/>
      <c r="J437" s="192"/>
      <c r="K437" s="192"/>
      <c r="L437" s="192"/>
      <c r="M437" s="192"/>
      <c r="N437" s="192"/>
      <c r="O437" s="192"/>
      <c r="P437" s="192"/>
      <c r="Q437" s="192"/>
    </row>
    <row r="438" spans="2:17" hidden="1" x14ac:dyDescent="0.3">
      <c r="B438" s="192"/>
      <c r="C438" s="192"/>
      <c r="D438" s="192"/>
      <c r="E438" s="192"/>
      <c r="F438" s="192"/>
      <c r="G438" s="192"/>
      <c r="H438" s="192"/>
      <c r="I438" s="192"/>
      <c r="J438" s="192"/>
      <c r="K438" s="192"/>
      <c r="L438" s="192"/>
      <c r="M438" s="192"/>
      <c r="N438" s="192"/>
      <c r="O438" s="192"/>
      <c r="P438" s="192"/>
      <c r="Q438" s="192"/>
    </row>
    <row r="439" spans="2:17" x14ac:dyDescent="0.3">
      <c r="B439" s="192"/>
      <c r="C439" s="192"/>
      <c r="D439" s="192"/>
      <c r="E439" s="192"/>
      <c r="F439" s="192"/>
      <c r="G439" s="192"/>
      <c r="H439" s="192"/>
      <c r="I439" s="192"/>
      <c r="J439" s="192"/>
      <c r="K439" s="192"/>
      <c r="L439" s="192"/>
      <c r="M439" s="192"/>
      <c r="N439" s="192"/>
      <c r="O439" s="192"/>
      <c r="P439" s="192"/>
      <c r="Q439" s="192"/>
    </row>
    <row r="440" spans="2:17" ht="94.5" customHeight="1" x14ac:dyDescent="0.3">
      <c r="B440" s="192"/>
      <c r="C440" s="192"/>
      <c r="D440" s="192"/>
      <c r="E440" s="192"/>
      <c r="F440" s="192"/>
      <c r="G440" s="192"/>
      <c r="H440" s="192"/>
      <c r="I440" s="192"/>
      <c r="J440" s="192"/>
      <c r="K440" s="192"/>
      <c r="L440" s="192"/>
      <c r="M440" s="192"/>
      <c r="N440" s="192"/>
      <c r="O440" s="192"/>
      <c r="P440" s="192"/>
      <c r="Q440" s="192"/>
    </row>
    <row r="441" spans="2:17" ht="96" customHeight="1" x14ac:dyDescent="0.3">
      <c r="B441" s="192"/>
      <c r="C441" s="192"/>
      <c r="D441" s="192"/>
      <c r="E441" s="192"/>
      <c r="F441" s="192"/>
      <c r="G441" s="192"/>
      <c r="H441" s="192"/>
      <c r="I441" s="192"/>
      <c r="J441" s="192"/>
      <c r="K441" s="192"/>
      <c r="L441" s="192"/>
      <c r="M441" s="192"/>
      <c r="N441" s="192"/>
      <c r="O441" s="192"/>
      <c r="P441" s="192"/>
      <c r="Q441" s="192"/>
    </row>
    <row r="442" spans="2:17" ht="74.25" customHeight="1" x14ac:dyDescent="0.3">
      <c r="B442" s="192"/>
      <c r="C442" s="192"/>
      <c r="D442" s="192"/>
      <c r="E442" s="192"/>
      <c r="F442" s="192"/>
      <c r="G442" s="192"/>
      <c r="H442" s="192"/>
      <c r="I442" s="192"/>
      <c r="J442" s="192"/>
      <c r="K442" s="192"/>
      <c r="L442" s="192"/>
      <c r="M442" s="192"/>
      <c r="N442" s="192"/>
      <c r="O442" s="192"/>
      <c r="P442" s="192"/>
      <c r="Q442" s="192"/>
    </row>
    <row r="443" spans="2:17" ht="104.25" customHeight="1" x14ac:dyDescent="0.3">
      <c r="B443" s="192"/>
      <c r="C443" s="192"/>
      <c r="D443" s="192"/>
      <c r="E443" s="192"/>
      <c r="F443" s="192"/>
      <c r="G443" s="192"/>
      <c r="H443" s="192"/>
      <c r="I443" s="192"/>
      <c r="J443" s="192"/>
      <c r="K443" s="192"/>
      <c r="L443" s="192"/>
      <c r="M443" s="192"/>
      <c r="N443" s="192"/>
      <c r="O443" s="192"/>
      <c r="P443" s="192"/>
      <c r="Q443" s="192"/>
    </row>
    <row r="444" spans="2:17" x14ac:dyDescent="0.3">
      <c r="B444" s="192"/>
      <c r="C444" s="192"/>
      <c r="D444" s="192"/>
      <c r="E444" s="192"/>
      <c r="F444" s="192"/>
      <c r="G444" s="192"/>
      <c r="H444" s="192"/>
      <c r="I444" s="192"/>
      <c r="J444" s="192"/>
      <c r="K444" s="192"/>
      <c r="L444" s="192"/>
      <c r="M444" s="192"/>
      <c r="N444" s="192"/>
      <c r="O444" s="192"/>
      <c r="P444" s="192"/>
      <c r="Q444" s="192"/>
    </row>
    <row r="445" spans="2:17" x14ac:dyDescent="0.3">
      <c r="B445" s="192"/>
      <c r="C445" s="192"/>
      <c r="D445" s="192"/>
      <c r="E445" s="192"/>
      <c r="F445" s="192"/>
      <c r="G445" s="192"/>
      <c r="H445" s="192"/>
      <c r="I445" s="192"/>
      <c r="J445" s="192"/>
      <c r="K445" s="192"/>
      <c r="L445" s="192"/>
      <c r="M445" s="192"/>
      <c r="N445" s="192"/>
      <c r="O445" s="192"/>
      <c r="P445" s="192"/>
      <c r="Q445" s="192"/>
    </row>
    <row r="446" spans="2:17" x14ac:dyDescent="0.3">
      <c r="B446" s="192"/>
      <c r="C446" s="192"/>
      <c r="D446" s="192"/>
      <c r="E446" s="192"/>
      <c r="F446" s="192"/>
      <c r="G446" s="192"/>
      <c r="H446" s="192"/>
      <c r="I446" s="192"/>
      <c r="J446" s="192"/>
      <c r="K446" s="192"/>
      <c r="L446" s="192"/>
      <c r="M446" s="192"/>
      <c r="N446" s="192"/>
      <c r="O446" s="192"/>
      <c r="P446" s="192"/>
      <c r="Q446" s="192"/>
    </row>
    <row r="447" spans="2:17" x14ac:dyDescent="0.3">
      <c r="B447" s="192"/>
      <c r="C447" s="192"/>
      <c r="D447" s="192"/>
      <c r="E447" s="192"/>
      <c r="F447" s="192"/>
      <c r="G447" s="192"/>
      <c r="H447" s="192"/>
      <c r="I447" s="192"/>
      <c r="J447" s="192"/>
      <c r="K447" s="192"/>
      <c r="L447" s="192"/>
      <c r="M447" s="192"/>
      <c r="N447" s="192"/>
      <c r="O447" s="192"/>
      <c r="P447" s="192"/>
      <c r="Q447" s="192"/>
    </row>
    <row r="448" spans="2:17" x14ac:dyDescent="0.3">
      <c r="B448" s="192"/>
      <c r="C448" s="192"/>
      <c r="D448" s="192"/>
      <c r="E448" s="192"/>
      <c r="F448" s="192"/>
      <c r="G448" s="192"/>
      <c r="H448" s="192"/>
      <c r="I448" s="192"/>
      <c r="J448" s="192"/>
      <c r="K448" s="192"/>
      <c r="L448" s="192"/>
      <c r="M448" s="192"/>
      <c r="N448" s="192"/>
      <c r="O448" s="192"/>
      <c r="P448" s="192"/>
      <c r="Q448" s="192"/>
    </row>
    <row r="449" spans="2:17" x14ac:dyDescent="0.3">
      <c r="B449" s="192"/>
      <c r="C449" s="192"/>
      <c r="D449" s="192"/>
      <c r="E449" s="192"/>
      <c r="F449" s="192"/>
      <c r="G449" s="192"/>
      <c r="H449" s="192"/>
      <c r="I449" s="192"/>
      <c r="J449" s="192"/>
      <c r="K449" s="192"/>
      <c r="L449" s="192"/>
      <c r="M449" s="192"/>
      <c r="N449" s="192"/>
      <c r="O449" s="192"/>
      <c r="P449" s="192"/>
      <c r="Q449" s="192"/>
    </row>
    <row r="450" spans="2:17" x14ac:dyDescent="0.3">
      <c r="B450" s="192"/>
      <c r="C450" s="192"/>
      <c r="D450" s="192"/>
      <c r="E450" s="192"/>
      <c r="F450" s="192"/>
      <c r="G450" s="192"/>
      <c r="H450" s="192"/>
      <c r="I450" s="192"/>
      <c r="J450" s="192"/>
      <c r="K450" s="192"/>
      <c r="L450" s="192"/>
      <c r="M450" s="192"/>
      <c r="N450" s="192"/>
      <c r="O450" s="192"/>
      <c r="P450" s="192"/>
      <c r="Q450" s="192"/>
    </row>
    <row r="451" spans="2:17" x14ac:dyDescent="0.3">
      <c r="B451" s="192"/>
      <c r="C451" s="192"/>
      <c r="D451" s="192"/>
      <c r="E451" s="192"/>
      <c r="F451" s="192"/>
      <c r="G451" s="192"/>
      <c r="H451" s="192"/>
      <c r="I451" s="192"/>
      <c r="J451" s="192"/>
      <c r="K451" s="192"/>
      <c r="L451" s="192"/>
      <c r="M451" s="192"/>
      <c r="N451" s="192"/>
      <c r="O451" s="192"/>
      <c r="P451" s="192"/>
      <c r="Q451" s="192"/>
    </row>
    <row r="452" spans="2:17" x14ac:dyDescent="0.3">
      <c r="B452" s="192"/>
      <c r="C452" s="192"/>
      <c r="D452" s="192"/>
      <c r="E452" s="192"/>
      <c r="F452" s="192"/>
      <c r="G452" s="192"/>
      <c r="H452" s="192"/>
      <c r="I452" s="192"/>
      <c r="J452" s="192"/>
      <c r="K452" s="192"/>
      <c r="L452" s="192"/>
      <c r="M452" s="192"/>
      <c r="N452" s="192"/>
      <c r="O452" s="192"/>
      <c r="P452" s="192"/>
      <c r="Q452" s="192"/>
    </row>
    <row r="453" spans="2:17" x14ac:dyDescent="0.3">
      <c r="B453" s="192"/>
      <c r="C453" s="192"/>
      <c r="D453" s="192"/>
      <c r="E453" s="192"/>
      <c r="F453" s="192"/>
      <c r="G453" s="192"/>
      <c r="H453" s="192"/>
      <c r="I453" s="192"/>
      <c r="J453" s="192"/>
      <c r="K453" s="192"/>
      <c r="L453" s="192"/>
      <c r="M453" s="192"/>
      <c r="N453" s="192"/>
      <c r="O453" s="192"/>
      <c r="P453" s="192"/>
      <c r="Q453" s="192"/>
    </row>
    <row r="454" spans="2:17" x14ac:dyDescent="0.3">
      <c r="B454" s="192"/>
      <c r="C454" s="192"/>
      <c r="D454" s="192"/>
      <c r="E454" s="192"/>
      <c r="F454" s="192"/>
      <c r="G454" s="192"/>
      <c r="H454" s="192"/>
      <c r="I454" s="192"/>
      <c r="J454" s="192"/>
      <c r="K454" s="192"/>
      <c r="L454" s="192"/>
      <c r="M454" s="192"/>
      <c r="N454" s="192"/>
      <c r="O454" s="192"/>
      <c r="P454" s="192"/>
      <c r="Q454" s="192"/>
    </row>
    <row r="455" spans="2:17" x14ac:dyDescent="0.3">
      <c r="B455" s="192"/>
      <c r="C455" s="192"/>
      <c r="D455" s="192"/>
      <c r="E455" s="192"/>
      <c r="F455" s="192"/>
      <c r="G455" s="192"/>
      <c r="H455" s="192"/>
      <c r="I455" s="192"/>
      <c r="J455" s="192"/>
      <c r="K455" s="192"/>
      <c r="L455" s="192"/>
      <c r="M455" s="192"/>
      <c r="N455" s="192"/>
      <c r="O455" s="192"/>
      <c r="P455" s="192"/>
      <c r="Q455" s="192"/>
    </row>
    <row r="456" spans="2:17" x14ac:dyDescent="0.3">
      <c r="B456" s="192"/>
      <c r="C456" s="192"/>
      <c r="D456" s="192"/>
      <c r="E456" s="192"/>
      <c r="F456" s="192"/>
      <c r="G456" s="192"/>
      <c r="H456" s="192"/>
      <c r="I456" s="192"/>
      <c r="J456" s="192"/>
      <c r="K456" s="192"/>
      <c r="L456" s="192"/>
      <c r="M456" s="192"/>
      <c r="N456" s="192"/>
      <c r="O456" s="192"/>
      <c r="P456" s="192"/>
      <c r="Q456" s="192"/>
    </row>
    <row r="457" spans="2:17" x14ac:dyDescent="0.3">
      <c r="B457" s="192"/>
      <c r="C457" s="192"/>
      <c r="D457" s="192"/>
      <c r="E457" s="192"/>
      <c r="F457" s="192"/>
      <c r="G457" s="192"/>
      <c r="H457" s="192"/>
      <c r="I457" s="192"/>
      <c r="J457" s="192"/>
      <c r="K457" s="192"/>
      <c r="L457" s="192"/>
      <c r="M457" s="192"/>
      <c r="N457" s="192"/>
      <c r="O457" s="192"/>
      <c r="P457" s="192"/>
      <c r="Q457" s="192"/>
    </row>
    <row r="458" spans="2:17" x14ac:dyDescent="0.3">
      <c r="B458" s="192"/>
      <c r="C458" s="192"/>
      <c r="D458" s="192"/>
      <c r="E458" s="192"/>
      <c r="F458" s="192"/>
      <c r="G458" s="192"/>
      <c r="H458" s="192"/>
      <c r="I458" s="192"/>
      <c r="J458" s="192"/>
      <c r="K458" s="192"/>
      <c r="L458" s="192"/>
      <c r="M458" s="192"/>
      <c r="N458" s="192"/>
      <c r="O458" s="192"/>
      <c r="P458" s="192"/>
      <c r="Q458" s="192"/>
    </row>
    <row r="459" spans="2:17" x14ac:dyDescent="0.3">
      <c r="B459" s="192"/>
      <c r="C459" s="192"/>
      <c r="D459" s="192"/>
      <c r="E459" s="192"/>
      <c r="F459" s="192"/>
      <c r="G459" s="192"/>
      <c r="H459" s="192"/>
      <c r="I459" s="192"/>
      <c r="J459" s="192"/>
      <c r="K459" s="192"/>
      <c r="L459" s="192"/>
      <c r="M459" s="192"/>
      <c r="N459" s="192"/>
      <c r="O459" s="192"/>
      <c r="P459" s="192"/>
      <c r="Q459" s="192"/>
    </row>
    <row r="460" spans="2:17" x14ac:dyDescent="0.3">
      <c r="Q460" s="192"/>
    </row>
  </sheetData>
  <mergeCells count="133">
    <mergeCell ref="K177:M177"/>
    <mergeCell ref="O158:O177"/>
    <mergeCell ref="P274:P285"/>
    <mergeCell ref="P237:P245"/>
    <mergeCell ref="P215:P236"/>
    <mergeCell ref="P198:P214"/>
    <mergeCell ref="P178:P197"/>
    <mergeCell ref="P158:P177"/>
    <mergeCell ref="O246:O272"/>
    <mergeCell ref="O274:O285"/>
    <mergeCell ref="P64:P81"/>
    <mergeCell ref="P152:P157"/>
    <mergeCell ref="P135:P151"/>
    <mergeCell ref="P89:P106"/>
    <mergeCell ref="K106:M106"/>
    <mergeCell ref="C83:E88"/>
    <mergeCell ref="K88:M88"/>
    <mergeCell ref="K105:M105"/>
    <mergeCell ref="C153:E157"/>
    <mergeCell ref="K157:M157"/>
    <mergeCell ref="O152:O157"/>
    <mergeCell ref="C108:E134"/>
    <mergeCell ref="P82:P88"/>
    <mergeCell ref="P107:P134"/>
    <mergeCell ref="A64:A81"/>
    <mergeCell ref="B64:B81"/>
    <mergeCell ref="O64:O81"/>
    <mergeCell ref="C65:E81"/>
    <mergeCell ref="K81:M81"/>
    <mergeCell ref="O135:O151"/>
    <mergeCell ref="C136:E151"/>
    <mergeCell ref="K151:M151"/>
    <mergeCell ref="A107:A134"/>
    <mergeCell ref="B107:B134"/>
    <mergeCell ref="O107:O134"/>
    <mergeCell ref="K134:M134"/>
    <mergeCell ref="A89:A106"/>
    <mergeCell ref="B89:B106"/>
    <mergeCell ref="O89:O106"/>
    <mergeCell ref="C90:E106"/>
    <mergeCell ref="A82:A88"/>
    <mergeCell ref="B82:B88"/>
    <mergeCell ref="O82:O88"/>
    <mergeCell ref="A135:A151"/>
    <mergeCell ref="B135:B151"/>
    <mergeCell ref="A2:P2"/>
    <mergeCell ref="K23:M23"/>
    <mergeCell ref="O4:O5"/>
    <mergeCell ref="P4:P5"/>
    <mergeCell ref="C4:E4"/>
    <mergeCell ref="P7:P23"/>
    <mergeCell ref="C8:E23"/>
    <mergeCell ref="O7:O23"/>
    <mergeCell ref="A4:A5"/>
    <mergeCell ref="B4:B5"/>
    <mergeCell ref="F4:J4"/>
    <mergeCell ref="A7:A23"/>
    <mergeCell ref="K4:N4"/>
    <mergeCell ref="B7:B23"/>
    <mergeCell ref="A24:A35"/>
    <mergeCell ref="B24:B35"/>
    <mergeCell ref="O24:O35"/>
    <mergeCell ref="P24:P35"/>
    <mergeCell ref="C25:E35"/>
    <mergeCell ref="K35:M35"/>
    <mergeCell ref="A37:A63"/>
    <mergeCell ref="B37:B63"/>
    <mergeCell ref="O37:O63"/>
    <mergeCell ref="P37:P63"/>
    <mergeCell ref="C38:E63"/>
    <mergeCell ref="A152:A157"/>
    <mergeCell ref="B152:B157"/>
    <mergeCell ref="A178:A197"/>
    <mergeCell ref="B178:B197"/>
    <mergeCell ref="A286:A297"/>
    <mergeCell ref="B286:B297"/>
    <mergeCell ref="C287:E297"/>
    <mergeCell ref="A246:A272"/>
    <mergeCell ref="B246:B272"/>
    <mergeCell ref="A215:A236"/>
    <mergeCell ref="C275:E285"/>
    <mergeCell ref="C247:E272"/>
    <mergeCell ref="A237:A245"/>
    <mergeCell ref="B237:B245"/>
    <mergeCell ref="B215:B236"/>
    <mergeCell ref="A274:A285"/>
    <mergeCell ref="B274:B285"/>
    <mergeCell ref="C179:E197"/>
    <mergeCell ref="A198:A214"/>
    <mergeCell ref="B198:B214"/>
    <mergeCell ref="A158:A177"/>
    <mergeCell ref="C199:E214"/>
    <mergeCell ref="B158:B177"/>
    <mergeCell ref="C238:E245"/>
    <mergeCell ref="C159:E177"/>
    <mergeCell ref="C216:E236"/>
    <mergeCell ref="O178:O197"/>
    <mergeCell ref="K197:M197"/>
    <mergeCell ref="C383:E401"/>
    <mergeCell ref="A403:A422"/>
    <mergeCell ref="B403:B422"/>
    <mergeCell ref="O403:O422"/>
    <mergeCell ref="A361:A380"/>
    <mergeCell ref="B361:B380"/>
    <mergeCell ref="O361:O380"/>
    <mergeCell ref="C362:E373"/>
    <mergeCell ref="K380:M380"/>
    <mergeCell ref="B310:B359"/>
    <mergeCell ref="C311:E359"/>
    <mergeCell ref="A298:A309"/>
    <mergeCell ref="B298:B309"/>
    <mergeCell ref="C299:E309"/>
    <mergeCell ref="O310:O318"/>
    <mergeCell ref="K356:M356"/>
    <mergeCell ref="O215:O236"/>
    <mergeCell ref="O198:O214"/>
    <mergeCell ref="K214:M214"/>
    <mergeCell ref="L236:M236"/>
    <mergeCell ref="P403:P422"/>
    <mergeCell ref="C404:E415"/>
    <mergeCell ref="K422:M422"/>
    <mergeCell ref="O237:O245"/>
    <mergeCell ref="K245:M245"/>
    <mergeCell ref="A382:A401"/>
    <mergeCell ref="B382:B401"/>
    <mergeCell ref="O382:O401"/>
    <mergeCell ref="P382:P401"/>
    <mergeCell ref="K401:M401"/>
    <mergeCell ref="P361:P380"/>
    <mergeCell ref="P310:P318"/>
    <mergeCell ref="K272:M272"/>
    <mergeCell ref="K285:M285"/>
    <mergeCell ref="P298:P306"/>
  </mergeCells>
  <phoneticPr fontId="0" type="noConversion"/>
  <pageMargins left="0" right="0" top="0" bottom="0" header="0" footer="0"/>
  <pageSetup paperSize="9" scale="19" orientation="landscape" r:id="rId1"/>
  <rowBreaks count="16" manualBreakCount="16">
    <brk id="23" max="16383" man="1"/>
    <brk id="35" max="16383" man="1"/>
    <brk id="63" max="15" man="1"/>
    <brk id="81" max="16383" man="1"/>
    <brk id="106" max="16383" man="1"/>
    <brk id="134" max="16383" man="1"/>
    <brk id="151" max="16383" man="1"/>
    <brk id="177" max="15" man="1"/>
    <brk id="197" max="16383" man="1"/>
    <brk id="214" max="16383" man="1"/>
    <brk id="245" max="15" man="1"/>
    <brk id="271" max="15" man="1"/>
    <brk id="285" max="15" man="1"/>
    <brk id="297" max="15" man="1"/>
    <brk id="362" max="15" man="1"/>
    <brk id="401" max="15" man="1"/>
  </rowBreaks>
  <colBreaks count="1" manualBreakCount="1">
    <brk id="16" max="4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42"/>
  <sheetViews>
    <sheetView zoomScale="54" zoomScaleNormal="54" workbookViewId="0">
      <selection activeCell="H20" sqref="H20"/>
    </sheetView>
  </sheetViews>
  <sheetFormatPr defaultRowHeight="15" x14ac:dyDescent="0.25"/>
  <cols>
    <col min="1" max="1" width="4" customWidth="1"/>
    <col min="2" max="2" width="20.42578125" customWidth="1"/>
    <col min="3" max="3" width="20.28515625" customWidth="1"/>
    <col min="4" max="4" width="14" customWidth="1"/>
    <col min="5" max="5" width="13.28515625" customWidth="1"/>
    <col min="6" max="7" width="19.42578125" customWidth="1"/>
    <col min="8" max="8" width="18.140625" customWidth="1"/>
    <col min="9" max="9" width="19.42578125" customWidth="1"/>
    <col min="10" max="10" width="20.140625" customWidth="1"/>
    <col min="11" max="11" width="18.28515625" customWidth="1"/>
    <col min="12" max="12" width="23.5703125" customWidth="1"/>
    <col min="13" max="13" width="17.7109375" customWidth="1"/>
    <col min="14" max="14" width="20.85546875" customWidth="1"/>
    <col min="15" max="15" width="46.42578125" customWidth="1"/>
    <col min="16" max="16" width="16.5703125" customWidth="1"/>
  </cols>
  <sheetData>
    <row r="1" spans="1:16" ht="21.6" customHeight="1" x14ac:dyDescent="0.25">
      <c r="M1" s="19"/>
      <c r="N1" s="19"/>
      <c r="O1" s="19" t="s">
        <v>24</v>
      </c>
      <c r="P1" s="19"/>
    </row>
    <row r="2" spans="1:16" ht="21" customHeight="1" x14ac:dyDescent="0.25">
      <c r="M2" s="20"/>
      <c r="N2" s="20"/>
      <c r="O2" s="20" t="s">
        <v>35</v>
      </c>
      <c r="P2" s="20"/>
    </row>
    <row r="3" spans="1:16" ht="19.899999999999999" customHeight="1" x14ac:dyDescent="0.25">
      <c r="M3" s="20"/>
      <c r="N3" s="20"/>
      <c r="O3" s="20" t="s">
        <v>25</v>
      </c>
      <c r="P3" s="20"/>
    </row>
    <row r="4" spans="1:16" ht="23.45" customHeight="1" x14ac:dyDescent="0.25">
      <c r="M4" s="20"/>
      <c r="N4" s="20"/>
      <c r="O4" s="20" t="s">
        <v>26</v>
      </c>
      <c r="P4" s="20"/>
    </row>
    <row r="5" spans="1:16" ht="26.45" customHeight="1" x14ac:dyDescent="0.3">
      <c r="A5" s="549" t="s">
        <v>32</v>
      </c>
      <c r="B5" s="549"/>
      <c r="C5" s="549"/>
      <c r="D5" s="549"/>
      <c r="E5" s="549"/>
      <c r="F5" s="549"/>
      <c r="G5" s="549"/>
      <c r="H5" s="549"/>
      <c r="I5" s="549"/>
      <c r="J5" s="549"/>
      <c r="K5" s="549"/>
      <c r="L5" s="549"/>
      <c r="M5" s="549"/>
      <c r="N5" s="549"/>
      <c r="O5" s="549"/>
    </row>
    <row r="6" spans="1:16" ht="23.45" customHeight="1" x14ac:dyDescent="0.25"/>
    <row r="7" spans="1:16" s="1" customFormat="1" ht="45.6" customHeight="1" x14ac:dyDescent="0.25">
      <c r="A7" s="550" t="s">
        <v>0</v>
      </c>
      <c r="B7" s="550" t="s">
        <v>12</v>
      </c>
      <c r="C7" s="530" t="s">
        <v>13</v>
      </c>
      <c r="D7" s="530" t="s">
        <v>3</v>
      </c>
      <c r="E7" s="530" t="s">
        <v>18</v>
      </c>
      <c r="F7" s="551" t="s">
        <v>15</v>
      </c>
      <c r="G7" s="552"/>
      <c r="H7" s="552"/>
      <c r="I7" s="552"/>
      <c r="J7" s="552"/>
      <c r="K7" s="553"/>
      <c r="L7" s="554" t="s">
        <v>17</v>
      </c>
      <c r="M7" s="556" t="s">
        <v>1</v>
      </c>
      <c r="N7" s="557"/>
      <c r="O7" s="530" t="s">
        <v>33</v>
      </c>
      <c r="P7" s="530" t="s">
        <v>2</v>
      </c>
    </row>
    <row r="8" spans="1:16" s="1" customFormat="1" ht="77.45" customHeight="1" x14ac:dyDescent="0.25">
      <c r="A8" s="530"/>
      <c r="B8" s="530"/>
      <c r="C8" s="531"/>
      <c r="D8" s="531"/>
      <c r="E8" s="531"/>
      <c r="F8" s="2" t="s">
        <v>14</v>
      </c>
      <c r="G8" s="2" t="s">
        <v>34</v>
      </c>
      <c r="H8" s="2" t="s">
        <v>20</v>
      </c>
      <c r="I8" s="2" t="s">
        <v>16</v>
      </c>
      <c r="J8" s="2" t="s">
        <v>31</v>
      </c>
      <c r="K8" s="2" t="s">
        <v>4</v>
      </c>
      <c r="L8" s="555"/>
      <c r="M8" s="24" t="s">
        <v>5</v>
      </c>
      <c r="N8" s="24" t="s">
        <v>23</v>
      </c>
      <c r="O8" s="531"/>
      <c r="P8" s="531"/>
    </row>
    <row r="9" spans="1:16" s="1" customFormat="1" ht="30.6" customHeight="1" x14ac:dyDescent="0.25">
      <c r="A9" s="24">
        <v>1</v>
      </c>
      <c r="B9" s="24">
        <v>2</v>
      </c>
      <c r="C9" s="25">
        <v>3</v>
      </c>
      <c r="D9" s="25">
        <v>4</v>
      </c>
      <c r="E9" s="25">
        <v>5</v>
      </c>
      <c r="F9" s="2">
        <v>6</v>
      </c>
      <c r="G9" s="2">
        <v>7</v>
      </c>
      <c r="H9" s="2" t="s">
        <v>19</v>
      </c>
      <c r="I9" s="2">
        <v>8</v>
      </c>
      <c r="J9" s="18" t="s">
        <v>21</v>
      </c>
      <c r="K9" s="18" t="s">
        <v>22</v>
      </c>
      <c r="L9" s="22">
        <v>9</v>
      </c>
      <c r="M9" s="24">
        <v>10</v>
      </c>
      <c r="N9" s="24">
        <v>11</v>
      </c>
      <c r="O9" s="15">
        <v>12</v>
      </c>
      <c r="P9" s="15">
        <v>13</v>
      </c>
    </row>
    <row r="10" spans="1:16" ht="54.6" customHeight="1" x14ac:dyDescent="0.25">
      <c r="A10" s="532">
        <v>1</v>
      </c>
      <c r="B10" s="535"/>
      <c r="C10" s="535"/>
      <c r="D10" s="3" t="s">
        <v>6</v>
      </c>
      <c r="E10" s="3"/>
      <c r="F10" s="4"/>
      <c r="G10" s="4"/>
      <c r="H10" s="5"/>
      <c r="I10" s="4"/>
      <c r="J10" s="4"/>
      <c r="K10" s="6"/>
      <c r="L10" s="21"/>
      <c r="M10" s="538"/>
      <c r="N10" s="538"/>
      <c r="O10" s="543"/>
      <c r="P10" s="546"/>
    </row>
    <row r="11" spans="1:16" ht="87" customHeight="1" x14ac:dyDescent="0.25">
      <c r="A11" s="533"/>
      <c r="B11" s="536"/>
      <c r="C11" s="536"/>
      <c r="D11" s="7" t="s">
        <v>7</v>
      </c>
      <c r="E11" s="7"/>
      <c r="F11" s="8"/>
      <c r="G11" s="9"/>
      <c r="H11" s="10"/>
      <c r="I11" s="8"/>
      <c r="J11" s="10"/>
      <c r="K11" s="11"/>
      <c r="L11" s="16"/>
      <c r="M11" s="539"/>
      <c r="N11" s="541"/>
      <c r="O11" s="544"/>
      <c r="P11" s="547"/>
    </row>
    <row r="12" spans="1:16" ht="64.900000000000006" customHeight="1" x14ac:dyDescent="0.25">
      <c r="A12" s="533"/>
      <c r="B12" s="536"/>
      <c r="C12" s="536"/>
      <c r="D12" s="7" t="s">
        <v>8</v>
      </c>
      <c r="E12" s="7"/>
      <c r="F12" s="12"/>
      <c r="G12" s="12"/>
      <c r="H12" s="10"/>
      <c r="I12" s="13"/>
      <c r="J12" s="10"/>
      <c r="K12" s="11"/>
      <c r="L12" s="16"/>
      <c r="M12" s="539"/>
      <c r="N12" s="541"/>
      <c r="O12" s="544"/>
      <c r="P12" s="547"/>
    </row>
    <row r="13" spans="1:16" ht="93.6" customHeight="1" x14ac:dyDescent="0.25">
      <c r="A13" s="533"/>
      <c r="B13" s="536"/>
      <c r="C13" s="536"/>
      <c r="D13" s="7" t="s">
        <v>9</v>
      </c>
      <c r="E13" s="7"/>
      <c r="F13" s="12"/>
      <c r="G13" s="12"/>
      <c r="H13" s="10"/>
      <c r="I13" s="13"/>
      <c r="J13" s="10"/>
      <c r="K13" s="11"/>
      <c r="L13" s="16"/>
      <c r="M13" s="539"/>
      <c r="N13" s="541"/>
      <c r="O13" s="544"/>
      <c r="P13" s="547"/>
    </row>
    <row r="14" spans="1:16" ht="73.150000000000006" customHeight="1" x14ac:dyDescent="0.25">
      <c r="A14" s="533"/>
      <c r="B14" s="536"/>
      <c r="C14" s="536"/>
      <c r="D14" s="14" t="s">
        <v>10</v>
      </c>
      <c r="E14" s="14"/>
      <c r="F14" s="9"/>
      <c r="G14" s="9"/>
      <c r="H14" s="10"/>
      <c r="I14" s="8"/>
      <c r="J14" s="10"/>
      <c r="K14" s="11"/>
      <c r="L14" s="16"/>
      <c r="M14" s="539"/>
      <c r="N14" s="541"/>
      <c r="O14" s="544"/>
      <c r="P14" s="547"/>
    </row>
    <row r="15" spans="1:16" ht="51" customHeight="1" x14ac:dyDescent="0.25">
      <c r="A15" s="534"/>
      <c r="B15" s="537"/>
      <c r="C15" s="537"/>
      <c r="D15" s="14" t="s">
        <v>11</v>
      </c>
      <c r="E15" s="14"/>
      <c r="F15" s="9"/>
      <c r="G15" s="9"/>
      <c r="H15" s="10"/>
      <c r="I15" s="8"/>
      <c r="J15" s="10"/>
      <c r="K15" s="11"/>
      <c r="L15" s="17"/>
      <c r="M15" s="540"/>
      <c r="N15" s="542"/>
      <c r="O15" s="545"/>
      <c r="P15" s="548"/>
    </row>
    <row r="18" spans="2:2" ht="18.75" x14ac:dyDescent="0.3">
      <c r="B18" s="23" t="s">
        <v>28</v>
      </c>
    </row>
    <row r="19" spans="2:2" ht="18.75" x14ac:dyDescent="0.3">
      <c r="B19" s="23"/>
    </row>
    <row r="20" spans="2:2" ht="18.75" x14ac:dyDescent="0.3">
      <c r="B20" s="23" t="s">
        <v>27</v>
      </c>
    </row>
    <row r="21" spans="2:2" ht="18.75" x14ac:dyDescent="0.3">
      <c r="B21" s="23"/>
    </row>
    <row r="22" spans="2:2" ht="18.75" x14ac:dyDescent="0.3">
      <c r="B22" s="23"/>
    </row>
    <row r="23" spans="2:2" ht="18.75" x14ac:dyDescent="0.3">
      <c r="B23" s="23"/>
    </row>
    <row r="24" spans="2:2" ht="18.75" x14ac:dyDescent="0.3">
      <c r="B24" s="23"/>
    </row>
    <row r="25" spans="2:2" ht="18.75" x14ac:dyDescent="0.3">
      <c r="B25" s="23"/>
    </row>
    <row r="26" spans="2:2" ht="18.75" x14ac:dyDescent="0.3">
      <c r="B26" s="23"/>
    </row>
    <row r="27" spans="2:2" ht="18.75" x14ac:dyDescent="0.3">
      <c r="B27" s="23"/>
    </row>
    <row r="28" spans="2:2" ht="18.75" x14ac:dyDescent="0.3">
      <c r="B28" s="23"/>
    </row>
    <row r="29" spans="2:2" ht="18.75" x14ac:dyDescent="0.3">
      <c r="B29" s="23"/>
    </row>
    <row r="30" spans="2:2" ht="18.75" x14ac:dyDescent="0.3">
      <c r="B30" s="23"/>
    </row>
    <row r="31" spans="2:2" ht="18.75" x14ac:dyDescent="0.3">
      <c r="B31" s="23"/>
    </row>
    <row r="32" spans="2:2" ht="18.75" x14ac:dyDescent="0.3">
      <c r="B32" s="23"/>
    </row>
    <row r="33" spans="2:2" ht="18.75" x14ac:dyDescent="0.3">
      <c r="B33" s="23"/>
    </row>
    <row r="34" spans="2:2" ht="18.75" x14ac:dyDescent="0.3">
      <c r="B34" s="23"/>
    </row>
    <row r="35" spans="2:2" ht="18.75" x14ac:dyDescent="0.3">
      <c r="B35" s="23"/>
    </row>
    <row r="36" spans="2:2" ht="18.75" x14ac:dyDescent="0.3">
      <c r="B36" s="23"/>
    </row>
    <row r="37" spans="2:2" ht="18.75" x14ac:dyDescent="0.3">
      <c r="B37" s="23"/>
    </row>
    <row r="38" spans="2:2" ht="18.75" x14ac:dyDescent="0.3">
      <c r="B38" s="23"/>
    </row>
    <row r="39" spans="2:2" ht="18.75" x14ac:dyDescent="0.3">
      <c r="B39" s="23"/>
    </row>
    <row r="40" spans="2:2" ht="18.75" x14ac:dyDescent="0.3">
      <c r="B40" s="23"/>
    </row>
    <row r="41" spans="2:2" ht="18.75" x14ac:dyDescent="0.3">
      <c r="B41" s="23" t="s">
        <v>29</v>
      </c>
    </row>
    <row r="42" spans="2:2" ht="18.75" x14ac:dyDescent="0.3">
      <c r="B42" s="23" t="s">
        <v>30</v>
      </c>
    </row>
  </sheetData>
  <mergeCells count="18">
    <mergeCell ref="A5:O5"/>
    <mergeCell ref="A7:A8"/>
    <mergeCell ref="B7:B8"/>
    <mergeCell ref="C7:C8"/>
    <mergeCell ref="D7:D8"/>
    <mergeCell ref="E7:E8"/>
    <mergeCell ref="F7:K7"/>
    <mergeCell ref="L7:L8"/>
    <mergeCell ref="M7:N7"/>
    <mergeCell ref="O7:O8"/>
    <mergeCell ref="P7:P8"/>
    <mergeCell ref="A10:A15"/>
    <mergeCell ref="B10:B15"/>
    <mergeCell ref="C10:C15"/>
    <mergeCell ref="M10:M15"/>
    <mergeCell ref="N10:N15"/>
    <mergeCell ref="O10:O15"/>
    <mergeCell ref="P10:P15"/>
  </mergeCells>
  <phoneticPr fontId="0" type="noConversion"/>
  <pageMargins left="0.11811023622047245" right="0.11811023622047245" top="0.19685039370078741" bottom="0.19685039370078741" header="0.31496062992125984" footer="0.31496062992125984"/>
  <pageSetup paperSize="9" scale="4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СВОД</vt:lpstr>
      <vt:lpstr>МП 6</vt:lpstr>
      <vt:lpstr>СВОД!Заголовки_для_печати</vt:lpstr>
      <vt:lpstr>СВОД!Область_печати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2016-03-03T12:25:16Z</cp:lastPrinted>
  <dcterms:created xsi:type="dcterms:W3CDTF">2006-09-16T00:00:00Z</dcterms:created>
  <dcterms:modified xsi:type="dcterms:W3CDTF">2024-04-29T14:22:53Z</dcterms:modified>
</cp:coreProperties>
</file>