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ЭтаКнига" defaultThemeVersion="124226"/>
  <bookViews>
    <workbookView xWindow="120" yWindow="120" windowWidth="9720" windowHeight="7320" tabRatio="437" activeTab="8"/>
  </bookViews>
  <sheets>
    <sheet name="Прил 2" sheetId="17" r:id="rId1"/>
    <sheet name="прил 3" sheetId="10" r:id="rId2"/>
    <sheet name="прил 4" sheetId="28" r:id="rId3"/>
    <sheet name="прил 5" sheetId="37" r:id="rId4"/>
    <sheet name="прил 6" sheetId="82" r:id="rId5"/>
    <sheet name="прил 7" sheetId="78" r:id="rId6"/>
    <sheet name="прил 8" sheetId="61" r:id="rId7"/>
    <sheet name="прил 9" sheetId="80" r:id="rId8"/>
    <sheet name="прил 10" sheetId="81" r:id="rId9"/>
  </sheets>
  <externalReferences>
    <externalReference r:id="rId10"/>
  </externalReferences>
  <definedNames>
    <definedName name="_Toc105952698" localSheetId="1">'прил 3'!#REF!</definedName>
    <definedName name="_xlnm._FilterDatabase" localSheetId="1" hidden="1">'прил 3'!$A$7:$T$467</definedName>
    <definedName name="_xlnm._FilterDatabase" localSheetId="2" hidden="1">'прил 4'!$7:$452</definedName>
    <definedName name="_xlnm._FilterDatabase" localSheetId="3" hidden="1">'прил 5'!$A$7:$P$657</definedName>
    <definedName name="_xlnm.Print_Titles" localSheetId="0">'Прил 2'!$6:$7</definedName>
    <definedName name="_xlnm.Print_Titles" localSheetId="1">'прил 3'!$6:$7</definedName>
    <definedName name="_xlnm.Print_Titles" localSheetId="2">'прил 4'!$5:$7</definedName>
    <definedName name="_xlnm.Print_Titles" localSheetId="3">'прил 5'!$6:$7</definedName>
    <definedName name="_xlnm.Print_Area" localSheetId="8">'прил 10'!$A$1:$K$11</definedName>
    <definedName name="_xlnm.Print_Area" localSheetId="0">'Прил 2'!$A$1:$E$44</definedName>
    <definedName name="_xlnm.Print_Area" localSheetId="1">'прил 3'!$A$1:$L$460</definedName>
    <definedName name="_xlnm.Print_Area" localSheetId="2">'прил 4'!$A$1:$K$445</definedName>
    <definedName name="_xlnm.Print_Area" localSheetId="3">'прил 5'!$A$1:$L$657</definedName>
    <definedName name="_xlnm.Print_Area" localSheetId="5">'прил 7'!$A$1:$D$51</definedName>
    <definedName name="_xlnm.Print_Area" localSheetId="6">'прил 8'!$A$1:$E$29</definedName>
    <definedName name="_xlnm.Print_Area" localSheetId="7">'прил 9'!$A$1:$E$19</definedName>
  </definedNames>
  <calcPr calcId="124519"/>
</workbook>
</file>

<file path=xl/calcChain.xml><?xml version="1.0" encoding="utf-8"?>
<calcChain xmlns="http://schemas.openxmlformats.org/spreadsheetml/2006/main">
  <c r="D46" i="78"/>
  <c r="C50"/>
  <c r="D50" s="1"/>
  <c r="C49"/>
  <c r="D49" s="1"/>
  <c r="C48"/>
  <c r="C47"/>
  <c r="C51" s="1"/>
  <c r="C46"/>
  <c r="D35"/>
  <c r="C37"/>
  <c r="D37" s="1"/>
  <c r="C36"/>
  <c r="D36" s="1"/>
  <c r="C35"/>
  <c r="C34"/>
  <c r="D34" s="1"/>
  <c r="C33"/>
  <c r="D33" s="1"/>
  <c r="D26"/>
  <c r="C26"/>
  <c r="C25"/>
  <c r="D25" s="1"/>
  <c r="C24"/>
  <c r="D24" s="1"/>
  <c r="C22"/>
  <c r="C21" s="1"/>
  <c r="D21" s="1"/>
  <c r="D11"/>
  <c r="K11" i="82"/>
  <c r="K657" i="37"/>
  <c r="K593"/>
  <c r="K556"/>
  <c r="K551"/>
  <c r="K345"/>
  <c r="K305"/>
  <c r="K285"/>
  <c r="K272"/>
  <c r="K266"/>
  <c r="K246"/>
  <c r="K123"/>
  <c r="K122" s="1"/>
  <c r="K117"/>
  <c r="K110"/>
  <c r="K106"/>
  <c r="K94"/>
  <c r="K89"/>
  <c r="K79"/>
  <c r="K60"/>
  <c r="K48"/>
  <c r="K35"/>
  <c r="J167" i="28"/>
  <c r="J166" s="1"/>
  <c r="J173" i="10"/>
  <c r="K230"/>
  <c r="J402" i="28"/>
  <c r="J389"/>
  <c r="J388"/>
  <c r="J216"/>
  <c r="K320" i="10"/>
  <c r="J260" i="28"/>
  <c r="J383"/>
  <c r="J382" s="1"/>
  <c r="J381" s="1"/>
  <c r="J380" s="1"/>
  <c r="K210"/>
  <c r="K356"/>
  <c r="K250" i="10"/>
  <c r="L250" s="1"/>
  <c r="K460"/>
  <c r="K429"/>
  <c r="K402"/>
  <c r="L402" s="1"/>
  <c r="K395"/>
  <c r="K375"/>
  <c r="K366"/>
  <c r="K346"/>
  <c r="L346" s="1"/>
  <c r="K342"/>
  <c r="K338"/>
  <c r="K332"/>
  <c r="K54" i="37" s="1"/>
  <c r="K326" i="10"/>
  <c r="K41" i="37" s="1"/>
  <c r="K204" i="10"/>
  <c r="L204" s="1"/>
  <c r="K197"/>
  <c r="K238" i="37" s="1"/>
  <c r="L238" s="1"/>
  <c r="K183" i="10"/>
  <c r="K173" s="1"/>
  <c r="K306"/>
  <c r="K474" s="1"/>
  <c r="K127"/>
  <c r="K125"/>
  <c r="K118"/>
  <c r="L118" s="1"/>
  <c r="K269"/>
  <c r="L269" s="1"/>
  <c r="K266"/>
  <c r="L266" s="1"/>
  <c r="K81"/>
  <c r="J80" i="28" s="1"/>
  <c r="K78" i="10"/>
  <c r="K567" i="37" s="1"/>
  <c r="K566" s="1"/>
  <c r="K49" i="10"/>
  <c r="K37"/>
  <c r="K25"/>
  <c r="K19"/>
  <c r="L16"/>
  <c r="L30"/>
  <c r="L36"/>
  <c r="L38"/>
  <c r="L42"/>
  <c r="L44"/>
  <c r="L49"/>
  <c r="L54"/>
  <c r="L57"/>
  <c r="L61"/>
  <c r="L63"/>
  <c r="L68"/>
  <c r="L71"/>
  <c r="L73"/>
  <c r="L75"/>
  <c r="L86"/>
  <c r="L89"/>
  <c r="L91"/>
  <c r="L97"/>
  <c r="L109"/>
  <c r="L133"/>
  <c r="L138"/>
  <c r="L149"/>
  <c r="L157"/>
  <c r="L160"/>
  <c r="L166"/>
  <c r="L172"/>
  <c r="L178"/>
  <c r="L190"/>
  <c r="L210"/>
  <c r="L218"/>
  <c r="L225"/>
  <c r="L238"/>
  <c r="L243"/>
  <c r="L264"/>
  <c r="L275"/>
  <c r="L277"/>
  <c r="L284"/>
  <c r="L286"/>
  <c r="L288"/>
  <c r="L323"/>
  <c r="L326"/>
  <c r="L342"/>
  <c r="L350"/>
  <c r="L354"/>
  <c r="L360"/>
  <c r="L361"/>
  <c r="L375"/>
  <c r="L378"/>
  <c r="L388"/>
  <c r="L405"/>
  <c r="L409"/>
  <c r="L422"/>
  <c r="L425"/>
  <c r="L437"/>
  <c r="L445"/>
  <c r="L452"/>
  <c r="L453"/>
  <c r="L467"/>
  <c r="D31" i="17"/>
  <c r="D35"/>
  <c r="D37"/>
  <c r="D42"/>
  <c r="D41" s="1"/>
  <c r="D43"/>
  <c r="D44"/>
  <c r="E40"/>
  <c r="D39"/>
  <c r="E39" s="1"/>
  <c r="C39"/>
  <c r="C44"/>
  <c r="D22"/>
  <c r="D21" s="1"/>
  <c r="D19"/>
  <c r="D17"/>
  <c r="D16"/>
  <c r="E16" s="1"/>
  <c r="E11"/>
  <c r="E18"/>
  <c r="E20"/>
  <c r="E33"/>
  <c r="J405" i="10"/>
  <c r="J402"/>
  <c r="J335"/>
  <c r="L335" s="1"/>
  <c r="J332"/>
  <c r="L332" s="1"/>
  <c r="M323"/>
  <c r="J259"/>
  <c r="L259" s="1"/>
  <c r="J393" i="37"/>
  <c r="J388"/>
  <c r="J16" i="10"/>
  <c r="J68"/>
  <c r="J75"/>
  <c r="J429"/>
  <c r="J168" i="37" s="1"/>
  <c r="J167" s="1"/>
  <c r="J415" i="10"/>
  <c r="L415" s="1"/>
  <c r="J398"/>
  <c r="L398" s="1"/>
  <c r="J395"/>
  <c r="L395" s="1"/>
  <c r="J384"/>
  <c r="L384" s="1"/>
  <c r="J369"/>
  <c r="L369" s="1"/>
  <c r="J361"/>
  <c r="J360"/>
  <c r="J299"/>
  <c r="J298" s="1"/>
  <c r="J297"/>
  <c r="L297" s="1"/>
  <c r="J279"/>
  <c r="L279" s="1"/>
  <c r="O277"/>
  <c r="N277"/>
  <c r="N469" s="1"/>
  <c r="J266"/>
  <c r="J264"/>
  <c r="N335"/>
  <c r="N323"/>
  <c r="N297"/>
  <c r="O286"/>
  <c r="N118"/>
  <c r="P469"/>
  <c r="O259"/>
  <c r="M16"/>
  <c r="M75"/>
  <c r="M259"/>
  <c r="M279"/>
  <c r="M284"/>
  <c r="M286"/>
  <c r="M299"/>
  <c r="M295"/>
  <c r="M415"/>
  <c r="M398"/>
  <c r="M405"/>
  <c r="M384"/>
  <c r="M335"/>
  <c r="M360"/>
  <c r="M369"/>
  <c r="J295"/>
  <c r="L295" s="1"/>
  <c r="M277"/>
  <c r="B47" i="78"/>
  <c r="B50"/>
  <c r="B46"/>
  <c r="B48"/>
  <c r="B51" s="1"/>
  <c r="J313" i="10" s="1"/>
  <c r="B22" i="78"/>
  <c r="J460" i="10"/>
  <c r="L460" s="1"/>
  <c r="J269"/>
  <c r="I113" i="28" s="1"/>
  <c r="I112" s="1"/>
  <c r="J78" i="10"/>
  <c r="L78" s="1"/>
  <c r="M78"/>
  <c r="J19"/>
  <c r="L19" s="1"/>
  <c r="K472"/>
  <c r="J103"/>
  <c r="L103" s="1"/>
  <c r="B49" i="78"/>
  <c r="B24"/>
  <c r="B25"/>
  <c r="B26"/>
  <c r="M275" i="10"/>
  <c r="K393" i="37"/>
  <c r="K388" s="1"/>
  <c r="J415"/>
  <c r="J410" s="1"/>
  <c r="K538"/>
  <c r="J538"/>
  <c r="J537" s="1"/>
  <c r="M68" i="10"/>
  <c r="J77" i="28"/>
  <c r="J76" s="1"/>
  <c r="J18"/>
  <c r="J17"/>
  <c r="I18"/>
  <c r="I17" s="1"/>
  <c r="K77" i="10"/>
  <c r="K175" i="37"/>
  <c r="K174" s="1"/>
  <c r="K173" s="1"/>
  <c r="J175"/>
  <c r="J174" s="1"/>
  <c r="J292" i="28"/>
  <c r="J291" s="1"/>
  <c r="I292"/>
  <c r="I291" s="1"/>
  <c r="I290" s="1"/>
  <c r="I289" s="1"/>
  <c r="L291"/>
  <c r="L290"/>
  <c r="L289" s="1"/>
  <c r="K349" i="10"/>
  <c r="J349"/>
  <c r="J348"/>
  <c r="J347" s="1"/>
  <c r="C24" i="17"/>
  <c r="E24"/>
  <c r="C22"/>
  <c r="K18" i="10"/>
  <c r="J18"/>
  <c r="J17"/>
  <c r="K17"/>
  <c r="J375"/>
  <c r="J118"/>
  <c r="J114"/>
  <c r="J113" s="1"/>
  <c r="J190"/>
  <c r="J204"/>
  <c r="J250"/>
  <c r="J25"/>
  <c r="L25" s="1"/>
  <c r="J388"/>
  <c r="J386"/>
  <c r="L386" s="1"/>
  <c r="K268"/>
  <c r="K267" s="1"/>
  <c r="J268"/>
  <c r="J267" s="1"/>
  <c r="J262"/>
  <c r="L262" s="1"/>
  <c r="J366"/>
  <c r="L366" s="1"/>
  <c r="J197"/>
  <c r="L197" s="1"/>
  <c r="I248" i="28"/>
  <c r="J125" i="10"/>
  <c r="L125" s="1"/>
  <c r="J231"/>
  <c r="L231" s="1"/>
  <c r="K592" i="37"/>
  <c r="J593"/>
  <c r="J592"/>
  <c r="J591" s="1"/>
  <c r="J201" i="28"/>
  <c r="I201"/>
  <c r="L200"/>
  <c r="L199" s="1"/>
  <c r="K156" i="10"/>
  <c r="K155"/>
  <c r="J156"/>
  <c r="J155" s="1"/>
  <c r="J152"/>
  <c r="L152" s="1"/>
  <c r="J149"/>
  <c r="J472" s="1"/>
  <c r="J146"/>
  <c r="L146" s="1"/>
  <c r="K168" i="37"/>
  <c r="L382" i="28"/>
  <c r="L381" s="1"/>
  <c r="J296"/>
  <c r="I296"/>
  <c r="I295" s="1"/>
  <c r="K182" i="37"/>
  <c r="J182"/>
  <c r="J181" s="1"/>
  <c r="J180" s="1"/>
  <c r="J353" i="10"/>
  <c r="J352"/>
  <c r="J351" s="1"/>
  <c r="K353"/>
  <c r="C27" i="17"/>
  <c r="F27"/>
  <c r="J338" i="10"/>
  <c r="L338" s="1"/>
  <c r="M338"/>
  <c r="J326"/>
  <c r="M326"/>
  <c r="C35" i="17"/>
  <c r="E35" s="1"/>
  <c r="C29"/>
  <c r="E29"/>
  <c r="K428" i="10"/>
  <c r="J342"/>
  <c r="C16" i="17"/>
  <c r="J346" i="10"/>
  <c r="J161" i="37" s="1"/>
  <c r="J160" s="1"/>
  <c r="C42" i="17"/>
  <c r="C13"/>
  <c r="E13"/>
  <c r="J127" i="10"/>
  <c r="J126" s="1"/>
  <c r="I161" i="28" s="1"/>
  <c r="I160" s="1"/>
  <c r="J425" i="10"/>
  <c r="J424"/>
  <c r="E44" i="17"/>
  <c r="C26"/>
  <c r="J81" i="10"/>
  <c r="L81" s="1"/>
  <c r="J238" i="37"/>
  <c r="J237" s="1"/>
  <c r="J236" s="1"/>
  <c r="J235" s="1"/>
  <c r="J234" s="1"/>
  <c r="J233" s="1"/>
  <c r="J232" s="1"/>
  <c r="J248" i="28"/>
  <c r="K196" i="10"/>
  <c r="J196"/>
  <c r="K195"/>
  <c r="K194"/>
  <c r="J320"/>
  <c r="L320" s="1"/>
  <c r="I70" i="28"/>
  <c r="I69" s="1"/>
  <c r="I106"/>
  <c r="C15" i="17"/>
  <c r="C31"/>
  <c r="C30" s="1"/>
  <c r="K329" i="37"/>
  <c r="K328" s="1"/>
  <c r="J329"/>
  <c r="J328"/>
  <c r="J327" s="1"/>
  <c r="J324" s="1"/>
  <c r="J355" i="28"/>
  <c r="I355"/>
  <c r="I354"/>
  <c r="K408" i="10"/>
  <c r="J408"/>
  <c r="J407"/>
  <c r="J406"/>
  <c r="J437" i="37"/>
  <c r="C17" i="17"/>
  <c r="E17"/>
  <c r="C11" i="80"/>
  <c r="D11"/>
  <c r="E11"/>
  <c r="C18"/>
  <c r="C15"/>
  <c r="D18"/>
  <c r="E18"/>
  <c r="E15"/>
  <c r="C11" i="61"/>
  <c r="D11"/>
  <c r="E11"/>
  <c r="C15"/>
  <c r="C14"/>
  <c r="C13" s="1"/>
  <c r="D15"/>
  <c r="D14"/>
  <c r="D13"/>
  <c r="E15"/>
  <c r="E14" s="1"/>
  <c r="E13" s="1"/>
  <c r="D18"/>
  <c r="D17" s="1"/>
  <c r="C19"/>
  <c r="C18" s="1"/>
  <c r="C17" s="1"/>
  <c r="D19"/>
  <c r="E19"/>
  <c r="E18" s="1"/>
  <c r="E17" s="1"/>
  <c r="B12" i="78"/>
  <c r="C12"/>
  <c r="D12" s="1"/>
  <c r="B21"/>
  <c r="B33"/>
  <c r="B38" s="1"/>
  <c r="B34"/>
  <c r="B35"/>
  <c r="B36"/>
  <c r="B37"/>
  <c r="F38"/>
  <c r="J38"/>
  <c r="I10" i="82"/>
  <c r="I9"/>
  <c r="J10"/>
  <c r="J9" s="1"/>
  <c r="K9" s="1"/>
  <c r="K24" i="37"/>
  <c r="K23"/>
  <c r="K22" s="1"/>
  <c r="J30"/>
  <c r="J29"/>
  <c r="J28"/>
  <c r="J27" s="1"/>
  <c r="J26" s="1"/>
  <c r="J25" s="1"/>
  <c r="J35"/>
  <c r="J34"/>
  <c r="J33"/>
  <c r="J32" s="1"/>
  <c r="J31" s="1"/>
  <c r="J41"/>
  <c r="J40" s="1"/>
  <c r="J39" s="1"/>
  <c r="J48"/>
  <c r="J47" s="1"/>
  <c r="J46" s="1"/>
  <c r="K47"/>
  <c r="K46"/>
  <c r="J60"/>
  <c r="J59"/>
  <c r="J58" s="1"/>
  <c r="J72"/>
  <c r="J71"/>
  <c r="J70"/>
  <c r="J69" s="1"/>
  <c r="J68" s="1"/>
  <c r="K72"/>
  <c r="K71"/>
  <c r="L71" s="1"/>
  <c r="J79"/>
  <c r="J78" s="1"/>
  <c r="J77" s="1"/>
  <c r="K78"/>
  <c r="J89"/>
  <c r="J88" s="1"/>
  <c r="J87" s="1"/>
  <c r="J86" s="1"/>
  <c r="J85" s="1"/>
  <c r="K88"/>
  <c r="K87"/>
  <c r="K86" s="1"/>
  <c r="J94"/>
  <c r="J93" s="1"/>
  <c r="J92" s="1"/>
  <c r="J91" s="1"/>
  <c r="J90" s="1"/>
  <c r="J117"/>
  <c r="J116" s="1"/>
  <c r="J115" s="1"/>
  <c r="K116"/>
  <c r="K115"/>
  <c r="J123"/>
  <c r="J122" s="1"/>
  <c r="J147"/>
  <c r="J146" s="1"/>
  <c r="K147"/>
  <c r="K146"/>
  <c r="K145" s="1"/>
  <c r="J154"/>
  <c r="J153" s="1"/>
  <c r="J152" s="1"/>
  <c r="J208"/>
  <c r="J207" s="1"/>
  <c r="K208"/>
  <c r="K207" s="1"/>
  <c r="K206" s="1"/>
  <c r="K205" s="1"/>
  <c r="K204" s="1"/>
  <c r="J226"/>
  <c r="J225"/>
  <c r="J224" s="1"/>
  <c r="J223" s="1"/>
  <c r="J222" s="1"/>
  <c r="K226"/>
  <c r="K225" s="1"/>
  <c r="J246"/>
  <c r="J245"/>
  <c r="J244"/>
  <c r="J243" s="1"/>
  <c r="J242" s="1"/>
  <c r="J260"/>
  <c r="J259" s="1"/>
  <c r="K260"/>
  <c r="J266"/>
  <c r="L266" s="1"/>
  <c r="J272"/>
  <c r="J271" s="1"/>
  <c r="J279"/>
  <c r="J278" s="1"/>
  <c r="J277" s="1"/>
  <c r="J285"/>
  <c r="J284" s="1"/>
  <c r="J273" s="1"/>
  <c r="J292"/>
  <c r="J291"/>
  <c r="J290" s="1"/>
  <c r="K292"/>
  <c r="K291" s="1"/>
  <c r="J305"/>
  <c r="J304" s="1"/>
  <c r="K304"/>
  <c r="J345"/>
  <c r="J344" s="1"/>
  <c r="J343" s="1"/>
  <c r="J342" s="1"/>
  <c r="J341" s="1"/>
  <c r="K344"/>
  <c r="J399"/>
  <c r="J398" s="1"/>
  <c r="K399"/>
  <c r="K398" s="1"/>
  <c r="J404"/>
  <c r="J403"/>
  <c r="J402" s="1"/>
  <c r="J409"/>
  <c r="J408" s="1"/>
  <c r="K409"/>
  <c r="K437"/>
  <c r="L437"/>
  <c r="J452"/>
  <c r="J451" s="1"/>
  <c r="K452"/>
  <c r="J458"/>
  <c r="K458"/>
  <c r="K446" s="1"/>
  <c r="J465"/>
  <c r="J464" s="1"/>
  <c r="K465"/>
  <c r="J470"/>
  <c r="J469" s="1"/>
  <c r="J467" s="1"/>
  <c r="K470"/>
  <c r="J551"/>
  <c r="J550" s="1"/>
  <c r="K550"/>
  <c r="J556"/>
  <c r="J555" s="1"/>
  <c r="J581"/>
  <c r="J580"/>
  <c r="J579"/>
  <c r="K581"/>
  <c r="K611"/>
  <c r="K610" s="1"/>
  <c r="J640"/>
  <c r="J639" s="1"/>
  <c r="J638" s="1"/>
  <c r="J637" s="1"/>
  <c r="J636" s="1"/>
  <c r="K640"/>
  <c r="J645"/>
  <c r="J644" s="1"/>
  <c r="J643" s="1"/>
  <c r="J642" s="1"/>
  <c r="K645"/>
  <c r="K644" s="1"/>
  <c r="J651"/>
  <c r="J650"/>
  <c r="J649"/>
  <c r="J648" s="1"/>
  <c r="J647" s="1"/>
  <c r="J646" s="1"/>
  <c r="K651"/>
  <c r="K650" s="1"/>
  <c r="J657"/>
  <c r="J656"/>
  <c r="J655" s="1"/>
  <c r="J654" s="1"/>
  <c r="J653" s="1"/>
  <c r="J652" s="1"/>
  <c r="I15" i="28"/>
  <c r="I14"/>
  <c r="J15"/>
  <c r="J14" s="1"/>
  <c r="J24"/>
  <c r="J23" s="1"/>
  <c r="I29"/>
  <c r="I28" s="1"/>
  <c r="I27" s="1"/>
  <c r="J29"/>
  <c r="J28" s="1"/>
  <c r="I35"/>
  <c r="I34"/>
  <c r="J35"/>
  <c r="I41"/>
  <c r="I40" s="1"/>
  <c r="J41"/>
  <c r="J40" s="1"/>
  <c r="I43"/>
  <c r="I42" s="1"/>
  <c r="J43"/>
  <c r="I53"/>
  <c r="I52" s="1"/>
  <c r="J53"/>
  <c r="I56"/>
  <c r="I55" s="1"/>
  <c r="J56"/>
  <c r="I60"/>
  <c r="I59"/>
  <c r="J60"/>
  <c r="J59" s="1"/>
  <c r="I62"/>
  <c r="I61" s="1"/>
  <c r="J62"/>
  <c r="J61"/>
  <c r="I67"/>
  <c r="I66" s="1"/>
  <c r="J70"/>
  <c r="J69"/>
  <c r="I72"/>
  <c r="I71" s="1"/>
  <c r="J72"/>
  <c r="J71" s="1"/>
  <c r="I74"/>
  <c r="I73" s="1"/>
  <c r="J74"/>
  <c r="J73" s="1"/>
  <c r="I80"/>
  <c r="J573" i="37" s="1"/>
  <c r="J572" s="1"/>
  <c r="J571" s="1"/>
  <c r="J570" s="1"/>
  <c r="J569" s="1"/>
  <c r="J568" s="1"/>
  <c r="I88" i="28"/>
  <c r="J88"/>
  <c r="J87" s="1"/>
  <c r="I90"/>
  <c r="I89"/>
  <c r="J90"/>
  <c r="K90" s="1"/>
  <c r="I96"/>
  <c r="J605" i="37" s="1"/>
  <c r="J96" i="28"/>
  <c r="J95" s="1"/>
  <c r="J94" s="1"/>
  <c r="J93" s="1"/>
  <c r="J92" s="1"/>
  <c r="I103"/>
  <c r="I102" s="1"/>
  <c r="I101" s="1"/>
  <c r="J103"/>
  <c r="J102" s="1"/>
  <c r="J106"/>
  <c r="I108"/>
  <c r="I107" s="1"/>
  <c r="I110"/>
  <c r="I109" s="1"/>
  <c r="J110"/>
  <c r="J109" s="1"/>
  <c r="J104" s="1"/>
  <c r="I119"/>
  <c r="J119"/>
  <c r="K119" s="1"/>
  <c r="I125"/>
  <c r="K125" s="1"/>
  <c r="J125"/>
  <c r="I127"/>
  <c r="I126"/>
  <c r="J127"/>
  <c r="I134"/>
  <c r="I133" s="1"/>
  <c r="J134"/>
  <c r="I136"/>
  <c r="I135" s="1"/>
  <c r="K135" s="1"/>
  <c r="J136"/>
  <c r="J135" s="1"/>
  <c r="I138"/>
  <c r="K138" s="1"/>
  <c r="J138"/>
  <c r="K315" i="37" s="1"/>
  <c r="I148" i="28"/>
  <c r="I147" s="1"/>
  <c r="I146" s="1"/>
  <c r="J148"/>
  <c r="J147" s="1"/>
  <c r="K510" i="37"/>
  <c r="I152" i="28"/>
  <c r="J152"/>
  <c r="K517" i="37"/>
  <c r="I159" i="28"/>
  <c r="J159"/>
  <c r="I167"/>
  <c r="K167" s="1"/>
  <c r="I166"/>
  <c r="I169"/>
  <c r="I168" s="1"/>
  <c r="J169"/>
  <c r="I177"/>
  <c r="J177"/>
  <c r="I182"/>
  <c r="J182"/>
  <c r="K494" i="37"/>
  <c r="I190" i="28"/>
  <c r="J190"/>
  <c r="I193"/>
  <c r="I192"/>
  <c r="J193"/>
  <c r="I196"/>
  <c r="I195" s="1"/>
  <c r="J196"/>
  <c r="J195" s="1"/>
  <c r="I204"/>
  <c r="J204"/>
  <c r="K628" i="37" s="1"/>
  <c r="I209" i="28"/>
  <c r="I208" s="1"/>
  <c r="I207" s="1"/>
  <c r="J209"/>
  <c r="J215"/>
  <c r="J214" s="1"/>
  <c r="I216"/>
  <c r="K216" s="1"/>
  <c r="J222"/>
  <c r="J221" s="1"/>
  <c r="I228"/>
  <c r="J228"/>
  <c r="J227" s="1"/>
  <c r="I240"/>
  <c r="I239" s="1"/>
  <c r="J240"/>
  <c r="I253"/>
  <c r="J253"/>
  <c r="K599" i="37"/>
  <c r="I260" i="28"/>
  <c r="J259"/>
  <c r="I263"/>
  <c r="I262"/>
  <c r="J263"/>
  <c r="I265"/>
  <c r="I264" s="1"/>
  <c r="J265"/>
  <c r="J264"/>
  <c r="J261" s="1"/>
  <c r="I268"/>
  <c r="I274"/>
  <c r="I273" s="1"/>
  <c r="J274"/>
  <c r="I277"/>
  <c r="I275" s="1"/>
  <c r="I280"/>
  <c r="J280"/>
  <c r="I284"/>
  <c r="I283" s="1"/>
  <c r="I282" s="1"/>
  <c r="J288"/>
  <c r="J287" s="1"/>
  <c r="I302"/>
  <c r="I301" s="1"/>
  <c r="I300" s="1"/>
  <c r="I299" s="1"/>
  <c r="I298" s="1"/>
  <c r="J302"/>
  <c r="I303"/>
  <c r="J303"/>
  <c r="I308"/>
  <c r="J308"/>
  <c r="J307" s="1"/>
  <c r="J311"/>
  <c r="K298" i="37" s="1"/>
  <c r="I317" i="28"/>
  <c r="I316" s="1"/>
  <c r="J317"/>
  <c r="J316" s="1"/>
  <c r="J315" s="1"/>
  <c r="I320"/>
  <c r="K320" s="1"/>
  <c r="J320"/>
  <c r="I325"/>
  <c r="I324" s="1"/>
  <c r="J325"/>
  <c r="I331"/>
  <c r="J130" i="37" s="1"/>
  <c r="J129" s="1"/>
  <c r="J128" s="1"/>
  <c r="J127" s="1"/>
  <c r="J126" s="1"/>
  <c r="J331" i="28"/>
  <c r="K130" i="37" s="1"/>
  <c r="I333" i="28"/>
  <c r="I332" s="1"/>
  <c r="J333"/>
  <c r="J332" s="1"/>
  <c r="I342"/>
  <c r="I341" s="1"/>
  <c r="I340"/>
  <c r="J342"/>
  <c r="K342" s="1"/>
  <c r="I345"/>
  <c r="I349"/>
  <c r="I348" s="1"/>
  <c r="I347" s="1"/>
  <c r="J349"/>
  <c r="J348" s="1"/>
  <c r="I352"/>
  <c r="I351" s="1"/>
  <c r="I350" s="1"/>
  <c r="J352"/>
  <c r="I362"/>
  <c r="I361" s="1"/>
  <c r="I370"/>
  <c r="J191" i="37"/>
  <c r="J186" s="1"/>
  <c r="J370" i="28"/>
  <c r="I376"/>
  <c r="I375" s="1"/>
  <c r="K375" s="1"/>
  <c r="J376"/>
  <c r="I379"/>
  <c r="I378" s="1"/>
  <c r="J379"/>
  <c r="J378" s="1"/>
  <c r="I389"/>
  <c r="J395"/>
  <c r="J396"/>
  <c r="I402"/>
  <c r="K402" s="1"/>
  <c r="I407"/>
  <c r="I406" s="1"/>
  <c r="I405" s="1"/>
  <c r="I404" s="1"/>
  <c r="I403" s="1"/>
  <c r="J622" i="37"/>
  <c r="J621" s="1"/>
  <c r="J620" s="1"/>
  <c r="J407" i="28"/>
  <c r="I414"/>
  <c r="J337" i="37" s="1"/>
  <c r="J336" s="1"/>
  <c r="J335" s="1"/>
  <c r="J414" i="28"/>
  <c r="J413" s="1"/>
  <c r="J412" s="1"/>
  <c r="I422"/>
  <c r="J422"/>
  <c r="I438"/>
  <c r="J438"/>
  <c r="K438" s="1"/>
  <c r="I445"/>
  <c r="J445"/>
  <c r="I452"/>
  <c r="K452"/>
  <c r="K254" i="37"/>
  <c r="L254" s="1"/>
  <c r="J15" i="10"/>
  <c r="J14"/>
  <c r="J532" i="37"/>
  <c r="J531" s="1"/>
  <c r="J530" s="1"/>
  <c r="K15" i="10"/>
  <c r="K24"/>
  <c r="K23"/>
  <c r="J29"/>
  <c r="J28" s="1"/>
  <c r="J27"/>
  <c r="J26" s="1"/>
  <c r="K29"/>
  <c r="K28" s="1"/>
  <c r="L28" s="1"/>
  <c r="J35"/>
  <c r="K35"/>
  <c r="K34" s="1"/>
  <c r="J37"/>
  <c r="J34" s="1"/>
  <c r="J33" s="1"/>
  <c r="J213" i="37"/>
  <c r="J41" i="10"/>
  <c r="K41"/>
  <c r="K40" s="1"/>
  <c r="K39" s="1"/>
  <c r="L39" s="1"/>
  <c r="J43"/>
  <c r="K43"/>
  <c r="J49"/>
  <c r="I48" i="28"/>
  <c r="I47" s="1"/>
  <c r="K48" i="10"/>
  <c r="K47"/>
  <c r="J53"/>
  <c r="J52"/>
  <c r="K53"/>
  <c r="J56"/>
  <c r="J55" s="1"/>
  <c r="J51" s="1"/>
  <c r="K56"/>
  <c r="J60"/>
  <c r="J59" s="1"/>
  <c r="K60"/>
  <c r="J62"/>
  <c r="K62"/>
  <c r="K59" s="1"/>
  <c r="J67"/>
  <c r="J66" s="1"/>
  <c r="J67" i="28"/>
  <c r="J70" i="10"/>
  <c r="K70"/>
  <c r="L70" s="1"/>
  <c r="J72"/>
  <c r="K72"/>
  <c r="L72" s="1"/>
  <c r="J74"/>
  <c r="J561" i="37"/>
  <c r="J560" s="1"/>
  <c r="J559" s="1"/>
  <c r="J558" s="1"/>
  <c r="J557" s="1"/>
  <c r="K74" i="10"/>
  <c r="J80"/>
  <c r="J79" s="1"/>
  <c r="K80"/>
  <c r="J85"/>
  <c r="I85" i="28"/>
  <c r="I84" s="1"/>
  <c r="I83" s="1"/>
  <c r="K85" i="10"/>
  <c r="J88"/>
  <c r="K88"/>
  <c r="J90"/>
  <c r="L90" s="1"/>
  <c r="K90"/>
  <c r="J96"/>
  <c r="K96"/>
  <c r="J101"/>
  <c r="J100" s="1"/>
  <c r="K101"/>
  <c r="J102"/>
  <c r="K102"/>
  <c r="J108"/>
  <c r="I143" i="28" s="1"/>
  <c r="I142" s="1"/>
  <c r="I141" s="1"/>
  <c r="K108" i="10"/>
  <c r="J112"/>
  <c r="K113"/>
  <c r="J117"/>
  <c r="J116" s="1"/>
  <c r="K117"/>
  <c r="J124"/>
  <c r="K124"/>
  <c r="K126"/>
  <c r="J161" i="28" s="1"/>
  <c r="J132" i="10"/>
  <c r="K132"/>
  <c r="J137"/>
  <c r="J136"/>
  <c r="K137"/>
  <c r="J143"/>
  <c r="J142" s="1"/>
  <c r="K143"/>
  <c r="L143" s="1"/>
  <c r="J144"/>
  <c r="K144"/>
  <c r="K145"/>
  <c r="K364" i="37" s="1"/>
  <c r="K363" s="1"/>
  <c r="J147" i="10"/>
  <c r="K147"/>
  <c r="J148"/>
  <c r="K148"/>
  <c r="J150"/>
  <c r="K150"/>
  <c r="L150" s="1"/>
  <c r="J151"/>
  <c r="J376" i="37" s="1"/>
  <c r="J375" s="1"/>
  <c r="J374" s="1"/>
  <c r="K151" i="10"/>
  <c r="K376" i="37" s="1"/>
  <c r="K375" s="1"/>
  <c r="J159" i="10"/>
  <c r="K159"/>
  <c r="J165"/>
  <c r="J164"/>
  <c r="J163"/>
  <c r="L163" s="1"/>
  <c r="K165"/>
  <c r="K164" s="1"/>
  <c r="J171"/>
  <c r="J170"/>
  <c r="J168" s="1"/>
  <c r="J169"/>
  <c r="K171"/>
  <c r="K170" s="1"/>
  <c r="J177"/>
  <c r="J176"/>
  <c r="J174" s="1"/>
  <c r="J175"/>
  <c r="K177"/>
  <c r="J183"/>
  <c r="L183" s="1"/>
  <c r="J182"/>
  <c r="J181"/>
  <c r="J233" i="28"/>
  <c r="J189" i="10"/>
  <c r="J188"/>
  <c r="J186" s="1"/>
  <c r="K189"/>
  <c r="K188" s="1"/>
  <c r="K186" s="1"/>
  <c r="J203"/>
  <c r="J202" s="1"/>
  <c r="J201"/>
  <c r="K203"/>
  <c r="K202"/>
  <c r="L202" s="1"/>
  <c r="J209"/>
  <c r="J208"/>
  <c r="J207" s="1"/>
  <c r="K209"/>
  <c r="K208"/>
  <c r="J217"/>
  <c r="J216"/>
  <c r="K217"/>
  <c r="K216"/>
  <c r="K214" s="1"/>
  <c r="K213" s="1"/>
  <c r="K212"/>
  <c r="J224"/>
  <c r="J223" s="1"/>
  <c r="K224"/>
  <c r="J106" i="37"/>
  <c r="J105"/>
  <c r="J104" s="1"/>
  <c r="J103" s="1"/>
  <c r="J232" i="10"/>
  <c r="L232" s="1"/>
  <c r="J110" i="37"/>
  <c r="J109" s="1"/>
  <c r="J108" s="1"/>
  <c r="J107" s="1"/>
  <c r="J237" i="10"/>
  <c r="K237"/>
  <c r="J242"/>
  <c r="J241" s="1"/>
  <c r="J240" s="1"/>
  <c r="J239"/>
  <c r="K242"/>
  <c r="J249"/>
  <c r="J248" s="1"/>
  <c r="K249"/>
  <c r="K248" s="1"/>
  <c r="J258"/>
  <c r="K258"/>
  <c r="K257"/>
  <c r="K256"/>
  <c r="J261"/>
  <c r="K261"/>
  <c r="J263"/>
  <c r="K404" i="37"/>
  <c r="J265" i="10"/>
  <c r="K265"/>
  <c r="J274"/>
  <c r="K274"/>
  <c r="J276"/>
  <c r="K276"/>
  <c r="L276" s="1"/>
  <c r="J278"/>
  <c r="J99" i="37"/>
  <c r="J98" s="1"/>
  <c r="J97"/>
  <c r="J96" s="1"/>
  <c r="J95" s="1"/>
  <c r="K278" i="10"/>
  <c r="J283"/>
  <c r="L283" s="1"/>
  <c r="K283"/>
  <c r="J285"/>
  <c r="K285"/>
  <c r="K310" i="37" s="1"/>
  <c r="J287" i="10"/>
  <c r="K287"/>
  <c r="J294"/>
  <c r="K294"/>
  <c r="K293" s="1"/>
  <c r="K292" s="1"/>
  <c r="J296"/>
  <c r="J350" i="37" s="1"/>
  <c r="J349"/>
  <c r="J348" s="1"/>
  <c r="J347" s="1"/>
  <c r="J346" s="1"/>
  <c r="K296" i="10"/>
  <c r="K298"/>
  <c r="K305"/>
  <c r="K304"/>
  <c r="L304" s="1"/>
  <c r="J306"/>
  <c r="I222" i="28" s="1"/>
  <c r="I220" s="1"/>
  <c r="K312" i="10"/>
  <c r="K311" s="1"/>
  <c r="J319"/>
  <c r="J318" s="1"/>
  <c r="L318" s="1"/>
  <c r="K319"/>
  <c r="K318"/>
  <c r="J322"/>
  <c r="K322"/>
  <c r="K321"/>
  <c r="J325"/>
  <c r="J324" s="1"/>
  <c r="J331"/>
  <c r="J330"/>
  <c r="K331"/>
  <c r="K330"/>
  <c r="L330" s="1"/>
  <c r="J334"/>
  <c r="J333"/>
  <c r="L60" i="37"/>
  <c r="J337" i="10"/>
  <c r="J336" s="1"/>
  <c r="K337"/>
  <c r="K336" s="1"/>
  <c r="L336" s="1"/>
  <c r="J341"/>
  <c r="J340" s="1"/>
  <c r="J339" s="1"/>
  <c r="J284" i="28"/>
  <c r="J283" s="1"/>
  <c r="K283" s="1"/>
  <c r="J345" i="10"/>
  <c r="J344" s="1"/>
  <c r="J343" s="1"/>
  <c r="K345"/>
  <c r="J359"/>
  <c r="J358"/>
  <c r="K359"/>
  <c r="K358"/>
  <c r="K357" s="1"/>
  <c r="K356" s="1"/>
  <c r="J365"/>
  <c r="J364"/>
  <c r="J363" s="1"/>
  <c r="K365"/>
  <c r="K368"/>
  <c r="K367" s="1"/>
  <c r="J368"/>
  <c r="J367"/>
  <c r="J374"/>
  <c r="J373"/>
  <c r="K374"/>
  <c r="J377"/>
  <c r="J376" s="1"/>
  <c r="K377"/>
  <c r="J383"/>
  <c r="K383"/>
  <c r="J385"/>
  <c r="J135" i="37" s="1"/>
  <c r="J134" s="1"/>
  <c r="K385" i="10"/>
  <c r="K135" i="37" s="1"/>
  <c r="K387" i="10"/>
  <c r="J335" i="28"/>
  <c r="J334" s="1"/>
  <c r="K140" i="37" s="1"/>
  <c r="K139" s="1"/>
  <c r="K138" s="1"/>
  <c r="K137" s="1"/>
  <c r="J387" i="10"/>
  <c r="J394"/>
  <c r="J393" s="1"/>
  <c r="L393" s="1"/>
  <c r="K394"/>
  <c r="K393"/>
  <c r="J397"/>
  <c r="J396" s="1"/>
  <c r="J392"/>
  <c r="J391" s="1"/>
  <c r="J390" s="1"/>
  <c r="J389" s="1"/>
  <c r="L272" i="37"/>
  <c r="J401" i="10"/>
  <c r="J400" s="1"/>
  <c r="K401"/>
  <c r="K400"/>
  <c r="L400" s="1"/>
  <c r="J404"/>
  <c r="J403" s="1"/>
  <c r="K404"/>
  <c r="L404" s="1"/>
  <c r="J414"/>
  <c r="J413"/>
  <c r="J420"/>
  <c r="K420"/>
  <c r="L420" s="1"/>
  <c r="J421"/>
  <c r="K421"/>
  <c r="K424"/>
  <c r="J435"/>
  <c r="J434"/>
  <c r="J433"/>
  <c r="J432" s="1"/>
  <c r="J431" s="1"/>
  <c r="J430" s="1"/>
  <c r="K435"/>
  <c r="J436"/>
  <c r="L436" s="1"/>
  <c r="K436"/>
  <c r="J444"/>
  <c r="J443" s="1"/>
  <c r="K444"/>
  <c r="K443"/>
  <c r="K442" s="1"/>
  <c r="J451"/>
  <c r="J450"/>
  <c r="J449" s="1"/>
  <c r="J448" s="1"/>
  <c r="J447"/>
  <c r="K451"/>
  <c r="J459"/>
  <c r="J458"/>
  <c r="K459"/>
  <c r="J466"/>
  <c r="J465" s="1"/>
  <c r="J464"/>
  <c r="J463" s="1"/>
  <c r="J462" s="1"/>
  <c r="J461" s="1"/>
  <c r="K466"/>
  <c r="K465" s="1"/>
  <c r="K464" s="1"/>
  <c r="K469"/>
  <c r="C10" i="17"/>
  <c r="D10"/>
  <c r="E10" s="1"/>
  <c r="C12"/>
  <c r="C9" s="1"/>
  <c r="D12"/>
  <c r="C19"/>
  <c r="E19" s="1"/>
  <c r="C23"/>
  <c r="D23"/>
  <c r="E23"/>
  <c r="E27"/>
  <c r="D26"/>
  <c r="E26"/>
  <c r="D28"/>
  <c r="E28" s="1"/>
  <c r="C28"/>
  <c r="D30"/>
  <c r="E30" s="1"/>
  <c r="C32"/>
  <c r="D32"/>
  <c r="E32"/>
  <c r="C34"/>
  <c r="D34"/>
  <c r="E34" s="1"/>
  <c r="C37"/>
  <c r="E37" s="1"/>
  <c r="C36"/>
  <c r="D36"/>
  <c r="C41"/>
  <c r="C38" s="1"/>
  <c r="C43"/>
  <c r="E43" s="1"/>
  <c r="C19" i="80"/>
  <c r="J451" i="28"/>
  <c r="K451"/>
  <c r="I374"/>
  <c r="J181"/>
  <c r="J180" s="1"/>
  <c r="J179" s="1"/>
  <c r="I95"/>
  <c r="I94" s="1"/>
  <c r="I93" s="1"/>
  <c r="I436"/>
  <c r="I435" s="1"/>
  <c r="I434" s="1"/>
  <c r="I433" s="1"/>
  <c r="J406"/>
  <c r="J405" s="1"/>
  <c r="K580" i="37"/>
  <c r="L580" s="1"/>
  <c r="J457"/>
  <c r="J456" s="1"/>
  <c r="J69" i="10"/>
  <c r="K107"/>
  <c r="K105" s="1"/>
  <c r="J84"/>
  <c r="J40"/>
  <c r="J39"/>
  <c r="J129" i="28"/>
  <c r="J616" i="37"/>
  <c r="J615"/>
  <c r="J614" s="1"/>
  <c r="J613" s="1"/>
  <c r="J612" s="1"/>
  <c r="K84" i="10"/>
  <c r="K213" i="37"/>
  <c r="J37" i="28"/>
  <c r="J107" i="10"/>
  <c r="J105" s="1"/>
  <c r="I129" i="28"/>
  <c r="I128" s="1"/>
  <c r="J382" i="10"/>
  <c r="J381" s="1"/>
  <c r="I413" i="28"/>
  <c r="K414" i="10"/>
  <c r="L414"/>
  <c r="K397"/>
  <c r="L397" s="1"/>
  <c r="K334"/>
  <c r="K333" s="1"/>
  <c r="L333" s="1"/>
  <c r="J305"/>
  <c r="J304" s="1"/>
  <c r="J230"/>
  <c r="J229"/>
  <c r="J228" s="1"/>
  <c r="J227" s="1"/>
  <c r="I395" i="28"/>
  <c r="I394" s="1"/>
  <c r="J345"/>
  <c r="K345" s="1"/>
  <c r="I311"/>
  <c r="I233"/>
  <c r="J524" i="37" s="1"/>
  <c r="J48" i="28"/>
  <c r="K154" i="37"/>
  <c r="L154" s="1"/>
  <c r="K341" i="10"/>
  <c r="L341" s="1"/>
  <c r="K263"/>
  <c r="K182"/>
  <c r="L182" s="1"/>
  <c r="K67"/>
  <c r="J48"/>
  <c r="L48"/>
  <c r="I396" i="28"/>
  <c r="K396" s="1"/>
  <c r="I393"/>
  <c r="I392" s="1"/>
  <c r="I391" s="1"/>
  <c r="J362"/>
  <c r="K362"/>
  <c r="J277"/>
  <c r="J275"/>
  <c r="J108"/>
  <c r="J247"/>
  <c r="J310"/>
  <c r="J83" i="37"/>
  <c r="J82" s="1"/>
  <c r="J81" s="1"/>
  <c r="J80" s="1"/>
  <c r="J74" s="1"/>
  <c r="J587"/>
  <c r="J586" s="1"/>
  <c r="J585" s="1"/>
  <c r="I194" i="28"/>
  <c r="J192"/>
  <c r="J444"/>
  <c r="K587" i="37"/>
  <c r="K486"/>
  <c r="J194" i="28"/>
  <c r="K194" s="1"/>
  <c r="I191"/>
  <c r="J137"/>
  <c r="J132" s="1"/>
  <c r="I117"/>
  <c r="I116" s="1"/>
  <c r="I118"/>
  <c r="J231" i="37"/>
  <c r="J230"/>
  <c r="J229" s="1"/>
  <c r="J228" s="1"/>
  <c r="J227" s="1"/>
  <c r="J221" s="1"/>
  <c r="J215" s="1"/>
  <c r="J214" s="1"/>
  <c r="I39" i="28"/>
  <c r="I38" s="1"/>
  <c r="J437"/>
  <c r="J375"/>
  <c r="J374"/>
  <c r="K374" s="1"/>
  <c r="J330"/>
  <c r="J318"/>
  <c r="J319"/>
  <c r="I276"/>
  <c r="J189"/>
  <c r="J446" i="37"/>
  <c r="D15" i="80"/>
  <c r="D19"/>
  <c r="I330" i="28"/>
  <c r="K330" s="1"/>
  <c r="I369"/>
  <c r="I368" s="1"/>
  <c r="I367"/>
  <c r="J24" i="10"/>
  <c r="J23"/>
  <c r="J21" s="1"/>
  <c r="K34" i="37"/>
  <c r="J432"/>
  <c r="J436"/>
  <c r="J435"/>
  <c r="J434" s="1"/>
  <c r="J433" s="1"/>
  <c r="J167" i="10"/>
  <c r="J66" i="37"/>
  <c r="J65" s="1"/>
  <c r="J64" s="1"/>
  <c r="J423" i="10"/>
  <c r="J419" s="1"/>
  <c r="J195"/>
  <c r="J194"/>
  <c r="J193"/>
  <c r="K392" i="37"/>
  <c r="K391" s="1"/>
  <c r="J466"/>
  <c r="J468"/>
  <c r="J187" i="10"/>
  <c r="J185"/>
  <c r="J344" i="28"/>
  <c r="J392" i="37"/>
  <c r="J391"/>
  <c r="J390" s="1"/>
  <c r="J389" s="1"/>
  <c r="J190"/>
  <c r="J189" s="1"/>
  <c r="J188" s="1"/>
  <c r="J187" s="1"/>
  <c r="J361" i="28"/>
  <c r="J360" s="1"/>
  <c r="J359" s="1"/>
  <c r="K337" i="37"/>
  <c r="L337" s="1"/>
  <c r="I279" i="28"/>
  <c r="J158"/>
  <c r="J510" i="37"/>
  <c r="J133" i="28"/>
  <c r="J124"/>
  <c r="K62"/>
  <c r="J246"/>
  <c r="J343"/>
  <c r="E19" i="80"/>
  <c r="J107" i="28"/>
  <c r="J47"/>
  <c r="J46" s="1"/>
  <c r="J36"/>
  <c r="J431" i="37"/>
  <c r="I437" i="28"/>
  <c r="K622" i="37"/>
  <c r="K621" s="1"/>
  <c r="K349" i="28"/>
  <c r="J262"/>
  <c r="K260"/>
  <c r="I259"/>
  <c r="I258" s="1"/>
  <c r="K258" s="1"/>
  <c r="I215"/>
  <c r="J168"/>
  <c r="K169"/>
  <c r="J34"/>
  <c r="J33" s="1"/>
  <c r="J200"/>
  <c r="J199" s="1"/>
  <c r="K18"/>
  <c r="J66"/>
  <c r="J65" s="1"/>
  <c r="J341"/>
  <c r="K341" s="1"/>
  <c r="K333"/>
  <c r="K317"/>
  <c r="K110"/>
  <c r="K103"/>
  <c r="K70"/>
  <c r="K265"/>
  <c r="K182"/>
  <c r="J258"/>
  <c r="J354"/>
  <c r="L465" i="10"/>
  <c r="J450" i="28"/>
  <c r="J449" s="1"/>
  <c r="K449" s="1"/>
  <c r="K236" i="10"/>
  <c r="K235" s="1"/>
  <c r="K234"/>
  <c r="K233" s="1"/>
  <c r="K229"/>
  <c r="K223"/>
  <c r="K222"/>
  <c r="K220" s="1"/>
  <c r="K219" s="1"/>
  <c r="K427"/>
  <c r="L421"/>
  <c r="K413"/>
  <c r="K407"/>
  <c r="K406" s="1"/>
  <c r="K403"/>
  <c r="K399"/>
  <c r="L399" s="1"/>
  <c r="K364"/>
  <c r="K352"/>
  <c r="K351" s="1"/>
  <c r="K340"/>
  <c r="L322"/>
  <c r="J321"/>
  <c r="L188"/>
  <c r="J162"/>
  <c r="J161" s="1"/>
  <c r="K162"/>
  <c r="K142"/>
  <c r="K141" s="1"/>
  <c r="K350" i="37"/>
  <c r="J151" i="28"/>
  <c r="J150" s="1"/>
  <c r="J149" s="1"/>
  <c r="K112" i="10"/>
  <c r="J310" i="37"/>
  <c r="J309" s="1"/>
  <c r="K260" i="10"/>
  <c r="J95"/>
  <c r="J94" s="1"/>
  <c r="J93" s="1"/>
  <c r="J92" s="1"/>
  <c r="K79"/>
  <c r="L79" s="1"/>
  <c r="K52"/>
  <c r="D9" i="17"/>
  <c r="C21"/>
  <c r="C14" s="1"/>
  <c r="D25"/>
  <c r="J27" i="28"/>
  <c r="J25" s="1"/>
  <c r="K215" i="10"/>
  <c r="K206"/>
  <c r="K205" s="1"/>
  <c r="E21" i="17"/>
  <c r="D23" i="61"/>
  <c r="D22" s="1"/>
  <c r="K355" i="28"/>
  <c r="I206"/>
  <c r="I205" s="1"/>
  <c r="I353"/>
  <c r="J326" i="37"/>
  <c r="J325" s="1"/>
  <c r="J323"/>
  <c r="L651"/>
  <c r="L329"/>
  <c r="K512"/>
  <c r="K511" s="1"/>
  <c r="K35" i="28"/>
  <c r="L24" i="10"/>
  <c r="K163"/>
  <c r="L352"/>
  <c r="J187" i="28"/>
  <c r="J186" s="1"/>
  <c r="K111" i="10"/>
  <c r="K363"/>
  <c r="K362" s="1"/>
  <c r="K355" s="1"/>
  <c r="K437" i="28"/>
  <c r="K263"/>
  <c r="J358"/>
  <c r="J357" s="1"/>
  <c r="K296"/>
  <c r="J414" i="37"/>
  <c r="J413"/>
  <c r="J412" s="1"/>
  <c r="J411" s="1"/>
  <c r="K134" i="28"/>
  <c r="K187" i="10"/>
  <c r="L187"/>
  <c r="J282" i="28"/>
  <c r="J32"/>
  <c r="K395"/>
  <c r="J13" i="10"/>
  <c r="J11" s="1"/>
  <c r="L11" s="1"/>
  <c r="J282"/>
  <c r="J281" s="1"/>
  <c r="J280"/>
  <c r="K201"/>
  <c r="K200" s="1"/>
  <c r="L15"/>
  <c r="K14"/>
  <c r="K532" i="37" s="1"/>
  <c r="K190" i="28"/>
  <c r="J188"/>
  <c r="J185"/>
  <c r="J445" i="37"/>
  <c r="I176" i="28"/>
  <c r="I175" s="1"/>
  <c r="I174" s="1"/>
  <c r="I173" s="1"/>
  <c r="I158"/>
  <c r="K159"/>
  <c r="J517" i="37"/>
  <c r="K152" i="28"/>
  <c r="J55"/>
  <c r="J54" s="1"/>
  <c r="K56"/>
  <c r="J42"/>
  <c r="K42" s="1"/>
  <c r="K231" i="37"/>
  <c r="K457"/>
  <c r="L457" s="1"/>
  <c r="I105" i="28"/>
  <c r="I200"/>
  <c r="K201"/>
  <c r="I246"/>
  <c r="I245" s="1"/>
  <c r="K248"/>
  <c r="K445"/>
  <c r="J443"/>
  <c r="J442" s="1"/>
  <c r="J441" s="1"/>
  <c r="J440" s="1"/>
  <c r="J439" s="1"/>
  <c r="J436"/>
  <c r="K431" i="37"/>
  <c r="K430"/>
  <c r="K427" s="1"/>
  <c r="K426" s="1"/>
  <c r="K425" s="1"/>
  <c r="K424" s="1"/>
  <c r="K389" i="28"/>
  <c r="I388"/>
  <c r="I387" s="1"/>
  <c r="I386" s="1"/>
  <c r="I385" s="1"/>
  <c r="I384" s="1"/>
  <c r="J502" i="37"/>
  <c r="J500" s="1"/>
  <c r="J497" s="1"/>
  <c r="I319" i="28"/>
  <c r="K319"/>
  <c r="I318"/>
  <c r="I278"/>
  <c r="J273"/>
  <c r="J272" s="1"/>
  <c r="J239"/>
  <c r="J238"/>
  <c r="K240"/>
  <c r="J220"/>
  <c r="I181"/>
  <c r="I180" s="1"/>
  <c r="J494" i="37"/>
  <c r="J493" s="1"/>
  <c r="J118" i="28"/>
  <c r="J117"/>
  <c r="K158"/>
  <c r="K221" i="10"/>
  <c r="L164"/>
  <c r="J16" i="28"/>
  <c r="K96"/>
  <c r="K29"/>
  <c r="K72"/>
  <c r="K292"/>
  <c r="J295"/>
  <c r="K41"/>
  <c r="K74"/>
  <c r="K407"/>
  <c r="J52"/>
  <c r="J51"/>
  <c r="K60"/>
  <c r="K222"/>
  <c r="I366"/>
  <c r="I365" s="1"/>
  <c r="I364" s="1"/>
  <c r="I247"/>
  <c r="K247"/>
  <c r="I221"/>
  <c r="J232"/>
  <c r="J231" s="1"/>
  <c r="I401"/>
  <c r="I400" s="1"/>
  <c r="I398"/>
  <c r="I397" s="1"/>
  <c r="K16" i="37"/>
  <c r="I267" i="28"/>
  <c r="I266" s="1"/>
  <c r="K48"/>
  <c r="K95"/>
  <c r="I151"/>
  <c r="K123" i="10"/>
  <c r="K122"/>
  <c r="K414" i="28"/>
  <c r="J220" i="37"/>
  <c r="J219" s="1"/>
  <c r="J218" s="1"/>
  <c r="J217" s="1"/>
  <c r="J216" s="1"/>
  <c r="L406" i="10"/>
  <c r="L263"/>
  <c r="K376" i="28"/>
  <c r="K331"/>
  <c r="K196"/>
  <c r="I111"/>
  <c r="L349" i="10"/>
  <c r="L538" i="37"/>
  <c r="L657"/>
  <c r="K112"/>
  <c r="K114"/>
  <c r="L374" i="10"/>
  <c r="L365"/>
  <c r="L331"/>
  <c r="K58"/>
  <c r="L401"/>
  <c r="K373"/>
  <c r="L368"/>
  <c r="L265"/>
  <c r="L249"/>
  <c r="L171"/>
  <c r="K158"/>
  <c r="K154" s="1"/>
  <c r="L113"/>
  <c r="L94" i="37"/>
  <c r="L353" i="10"/>
  <c r="L165"/>
  <c r="J357"/>
  <c r="L358"/>
  <c r="J578" i="37"/>
  <c r="J577"/>
  <c r="J576"/>
  <c r="J412" i="10"/>
  <c r="J411" s="1"/>
  <c r="J410" s="1"/>
  <c r="J399"/>
  <c r="L403"/>
  <c r="J372"/>
  <c r="J371" s="1"/>
  <c r="J370" s="1"/>
  <c r="J115"/>
  <c r="I25" i="28"/>
  <c r="I26"/>
  <c r="J588" i="37"/>
  <c r="J590"/>
  <c r="J589" s="1"/>
  <c r="K27" i="28"/>
  <c r="L364" i="10"/>
  <c r="K61" i="28"/>
  <c r="L466" i="10"/>
  <c r="L451"/>
  <c r="L435"/>
  <c r="L394"/>
  <c r="L387"/>
  <c r="L385"/>
  <c r="L359"/>
  <c r="L296"/>
  <c r="L294"/>
  <c r="L287"/>
  <c r="L224"/>
  <c r="L217"/>
  <c r="L209"/>
  <c r="L203"/>
  <c r="L147"/>
  <c r="L126"/>
  <c r="L102"/>
  <c r="L96"/>
  <c r="K136" i="28"/>
  <c r="K15"/>
  <c r="L285" i="37"/>
  <c r="L196" i="10"/>
  <c r="L168" i="37"/>
  <c r="L17" i="10"/>
  <c r="L18"/>
  <c r="K28" i="28"/>
  <c r="K262"/>
  <c r="L644" i="37"/>
  <c r="L41"/>
  <c r="J222" i="10"/>
  <c r="L223"/>
  <c r="J214"/>
  <c r="L214" s="1"/>
  <c r="J206"/>
  <c r="J205" s="1"/>
  <c r="J418"/>
  <c r="J247"/>
  <c r="J246" s="1"/>
  <c r="J43" i="37"/>
  <c r="J45"/>
  <c r="J44" s="1"/>
  <c r="K193" i="10"/>
  <c r="L193" s="1"/>
  <c r="K192"/>
  <c r="K191" s="1"/>
  <c r="I13" i="28"/>
  <c r="J274" i="37"/>
  <c r="J276"/>
  <c r="J275" s="1"/>
  <c r="J76"/>
  <c r="L46"/>
  <c r="K45"/>
  <c r="K44" s="1"/>
  <c r="L44" s="1"/>
  <c r="K43"/>
  <c r="L208" i="10"/>
  <c r="K181"/>
  <c r="L181"/>
  <c r="K153" i="37"/>
  <c r="L319" i="10"/>
  <c r="L189"/>
  <c r="L151"/>
  <c r="K370" i="37"/>
  <c r="K369" s="1"/>
  <c r="L144" i="10"/>
  <c r="L137"/>
  <c r="L52"/>
  <c r="K40" i="37"/>
  <c r="K39" s="1"/>
  <c r="L35"/>
  <c r="K76" i="10"/>
  <c r="K310"/>
  <c r="K34" i="28"/>
  <c r="L261" i="10"/>
  <c r="L62"/>
  <c r="L60"/>
  <c r="L53"/>
  <c r="L43"/>
  <c r="L41"/>
  <c r="K127" i="28"/>
  <c r="K436" i="37"/>
  <c r="K435" s="1"/>
  <c r="L435" s="1"/>
  <c r="L155" i="10"/>
  <c r="K348"/>
  <c r="J545" i="37"/>
  <c r="J544" s="1"/>
  <c r="J543" s="1"/>
  <c r="J255"/>
  <c r="J258"/>
  <c r="J257"/>
  <c r="J256" s="1"/>
  <c r="J57"/>
  <c r="J56" s="1"/>
  <c r="J55"/>
  <c r="I199" i="28"/>
  <c r="K200"/>
  <c r="J237"/>
  <c r="J236"/>
  <c r="J235" s="1"/>
  <c r="J457" i="10"/>
  <c r="J329"/>
  <c r="J180"/>
  <c r="J179"/>
  <c r="J141"/>
  <c r="L142"/>
  <c r="J134"/>
  <c r="J135"/>
  <c r="J515" i="37"/>
  <c r="J514" s="1"/>
  <c r="J513" s="1"/>
  <c r="J516"/>
  <c r="K21"/>
  <c r="K20"/>
  <c r="K19"/>
  <c r="J387" i="28"/>
  <c r="K387" s="1"/>
  <c r="L350" i="37"/>
  <c r="K336"/>
  <c r="L336" s="1"/>
  <c r="K318" i="28"/>
  <c r="L587" i="37"/>
  <c r="J47" i="10"/>
  <c r="J322" i="37" s="1"/>
  <c r="K396" i="10"/>
  <c r="K134" i="37"/>
  <c r="K133" s="1"/>
  <c r="L337" i="10"/>
  <c r="K59" i="37"/>
  <c r="L59" s="1"/>
  <c r="L305" i="10"/>
  <c r="J293"/>
  <c r="J292"/>
  <c r="J291" s="1"/>
  <c r="J290" s="1"/>
  <c r="J289" s="1"/>
  <c r="J260"/>
  <c r="K136"/>
  <c r="L136" s="1"/>
  <c r="K131"/>
  <c r="K130" s="1"/>
  <c r="K129" s="1"/>
  <c r="K95"/>
  <c r="L95" s="1"/>
  <c r="K94"/>
  <c r="L94" s="1"/>
  <c r="L88"/>
  <c r="L85"/>
  <c r="L80"/>
  <c r="K55"/>
  <c r="L55"/>
  <c r="L35"/>
  <c r="J301" i="28"/>
  <c r="J300" s="1"/>
  <c r="K643" i="37"/>
  <c r="K642"/>
  <c r="K641" s="1"/>
  <c r="K93"/>
  <c r="L592"/>
  <c r="L230" i="10"/>
  <c r="L645" i="37"/>
  <c r="L88"/>
  <c r="L321" i="10"/>
  <c r="L107"/>
  <c r="K382"/>
  <c r="K273"/>
  <c r="L376" i="37"/>
  <c r="K656"/>
  <c r="K655"/>
  <c r="L292"/>
  <c r="K284"/>
  <c r="K167"/>
  <c r="K166" s="1"/>
  <c r="K537"/>
  <c r="K536"/>
  <c r="K533" s="1"/>
  <c r="L48"/>
  <c r="K199" i="10"/>
  <c r="K198" s="1"/>
  <c r="L231" i="37"/>
  <c r="K230"/>
  <c r="L34"/>
  <c r="K33"/>
  <c r="J302" i="10"/>
  <c r="J301" s="1"/>
  <c r="J384" i="37" s="1"/>
  <c r="J382" s="1"/>
  <c r="J303" i="10"/>
  <c r="J26" i="28"/>
  <c r="K26" s="1"/>
  <c r="K207" i="10"/>
  <c r="L207"/>
  <c r="K113" i="37"/>
  <c r="L407" i="10"/>
  <c r="J192"/>
  <c r="L45" i="37"/>
  <c r="L310"/>
  <c r="L108" i="10"/>
  <c r="J143" i="28"/>
  <c r="L37" i="10"/>
  <c r="I37" i="28"/>
  <c r="L640" i="37"/>
  <c r="K639"/>
  <c r="K549"/>
  <c r="L470"/>
  <c r="K469"/>
  <c r="L469" s="1"/>
  <c r="L465"/>
  <c r="K464"/>
  <c r="L464" s="1"/>
  <c r="K456"/>
  <c r="K453" s="1"/>
  <c r="L291"/>
  <c r="K290"/>
  <c r="L290" s="1"/>
  <c r="L260"/>
  <c r="K259"/>
  <c r="K258" s="1"/>
  <c r="K255" s="1"/>
  <c r="L255" s="1"/>
  <c r="K142"/>
  <c r="L110"/>
  <c r="K109"/>
  <c r="K108" s="1"/>
  <c r="L106"/>
  <c r="K105"/>
  <c r="K104" s="1"/>
  <c r="K53"/>
  <c r="L182"/>
  <c r="K181"/>
  <c r="L181" s="1"/>
  <c r="J401" i="28"/>
  <c r="K220" i="37"/>
  <c r="K219" s="1"/>
  <c r="L622"/>
  <c r="K277" i="28"/>
  <c r="J276"/>
  <c r="K276" s="1"/>
  <c r="K429" i="37"/>
  <c r="I399" i="28"/>
  <c r="K481" i="37"/>
  <c r="K480" s="1"/>
  <c r="I232" i="28"/>
  <c r="I231"/>
  <c r="I230" s="1"/>
  <c r="K230" s="1"/>
  <c r="K303" i="10"/>
  <c r="L303" s="1"/>
  <c r="K302"/>
  <c r="K301" s="1"/>
  <c r="K300" s="1"/>
  <c r="L392" i="37"/>
  <c r="K180" i="10"/>
  <c r="L180" s="1"/>
  <c r="K179"/>
  <c r="L179" s="1"/>
  <c r="I115" i="28"/>
  <c r="I114" s="1"/>
  <c r="K191" i="37"/>
  <c r="K190" s="1"/>
  <c r="K144"/>
  <c r="K485"/>
  <c r="K484" s="1"/>
  <c r="K586"/>
  <c r="K585" s="1"/>
  <c r="J203" i="28"/>
  <c r="J202" s="1"/>
  <c r="K627" i="37"/>
  <c r="K626" s="1"/>
  <c r="K623" s="1"/>
  <c r="K598"/>
  <c r="K152"/>
  <c r="K149" s="1"/>
  <c r="L334" i="10"/>
  <c r="J241" i="37"/>
  <c r="J240"/>
  <c r="J239" s="1"/>
  <c r="K478"/>
  <c r="K477" s="1"/>
  <c r="I79" i="28"/>
  <c r="K212" i="37"/>
  <c r="J85" i="28"/>
  <c r="K634" i="37" s="1"/>
  <c r="K633" s="1"/>
  <c r="K87" i="10"/>
  <c r="K106"/>
  <c r="K397" i="37"/>
  <c r="K450" i="10"/>
  <c r="K434"/>
  <c r="L434" s="1"/>
  <c r="K265" i="37"/>
  <c r="K264" s="1"/>
  <c r="K263" s="1"/>
  <c r="K271"/>
  <c r="K267"/>
  <c r="I335" i="28"/>
  <c r="L383" i="10"/>
  <c r="I171" i="28"/>
  <c r="K309" i="37"/>
  <c r="K308" s="1"/>
  <c r="K282" i="10"/>
  <c r="L282" s="1"/>
  <c r="K616" i="37"/>
  <c r="K615" s="1"/>
  <c r="J126" i="28"/>
  <c r="K126" s="1"/>
  <c r="K118"/>
  <c r="L226" i="37"/>
  <c r="J159"/>
  <c r="J156" s="1"/>
  <c r="J155" s="1"/>
  <c r="L87"/>
  <c r="K70"/>
  <c r="L47"/>
  <c r="K38"/>
  <c r="K37" s="1"/>
  <c r="K36" s="1"/>
  <c r="L408" i="10"/>
  <c r="L195"/>
  <c r="L156"/>
  <c r="K591" i="37"/>
  <c r="K588" s="1"/>
  <c r="L588" s="1"/>
  <c r="L267" i="10"/>
  <c r="L268"/>
  <c r="L105"/>
  <c r="L643" i="37"/>
  <c r="L116"/>
  <c r="L67" i="10"/>
  <c r="K66"/>
  <c r="L177"/>
  <c r="K176"/>
  <c r="K175" s="1"/>
  <c r="L101"/>
  <c r="K100"/>
  <c r="L494" i="37"/>
  <c r="K493"/>
  <c r="K609"/>
  <c r="L452"/>
  <c r="K451"/>
  <c r="K447" s="1"/>
  <c r="L436"/>
  <c r="L409"/>
  <c r="K408"/>
  <c r="L344"/>
  <c r="K343"/>
  <c r="K303"/>
  <c r="L246"/>
  <c r="K245"/>
  <c r="K241" s="1"/>
  <c r="K121"/>
  <c r="L78"/>
  <c r="K77"/>
  <c r="K565"/>
  <c r="L393"/>
  <c r="L293" i="10"/>
  <c r="L135" i="37"/>
  <c r="L194" i="10"/>
  <c r="L593" i="37"/>
  <c r="L399"/>
  <c r="L345"/>
  <c r="L208"/>
  <c r="L72"/>
  <c r="L40"/>
  <c r="K67" i="28"/>
  <c r="L581" i="37"/>
  <c r="L556"/>
  <c r="L551"/>
  <c r="L458"/>
  <c r="L305"/>
  <c r="L147"/>
  <c r="L123"/>
  <c r="L117"/>
  <c r="L89"/>
  <c r="L79"/>
  <c r="L175"/>
  <c r="L443" i="10"/>
  <c r="K441"/>
  <c r="K440" s="1"/>
  <c r="L444"/>
  <c r="K349" i="37"/>
  <c r="L349" s="1"/>
  <c r="K579"/>
  <c r="K555"/>
  <c r="K356"/>
  <c r="L43"/>
  <c r="K58"/>
  <c r="K57" s="1"/>
  <c r="L656"/>
  <c r="K335"/>
  <c r="K334" s="1"/>
  <c r="K333" s="1"/>
  <c r="K51" i="10"/>
  <c r="K272"/>
  <c r="K271" s="1"/>
  <c r="J281" i="28"/>
  <c r="K283" i="37"/>
  <c r="L464" i="10"/>
  <c r="K463"/>
  <c r="L463" s="1"/>
  <c r="K221" i="28"/>
  <c r="L260" i="10"/>
  <c r="K9" i="37"/>
  <c r="K15"/>
  <c r="J294" i="28"/>
  <c r="J115"/>
  <c r="J114"/>
  <c r="K114" s="1"/>
  <c r="K117"/>
  <c r="J116"/>
  <c r="J218"/>
  <c r="J217" s="1"/>
  <c r="J219"/>
  <c r="J501" i="37"/>
  <c r="J435" i="28"/>
  <c r="K436"/>
  <c r="J444" i="37"/>
  <c r="J438"/>
  <c r="K13" i="10"/>
  <c r="L14"/>
  <c r="I150" i="28"/>
  <c r="K151"/>
  <c r="J230"/>
  <c r="J229"/>
  <c r="K229" s="1"/>
  <c r="K185" i="10"/>
  <c r="K184" s="1"/>
  <c r="L184" s="1"/>
  <c r="L186"/>
  <c r="I323" i="28"/>
  <c r="K27" i="10"/>
  <c r="K26" s="1"/>
  <c r="L26" s="1"/>
  <c r="L373"/>
  <c r="L206"/>
  <c r="J356"/>
  <c r="L356"/>
  <c r="L357"/>
  <c r="K309"/>
  <c r="K308" s="1"/>
  <c r="K307" s="1"/>
  <c r="J220"/>
  <c r="L222"/>
  <c r="J221"/>
  <c r="K301" i="28"/>
  <c r="K93" i="10"/>
  <c r="L93" s="1"/>
  <c r="K135"/>
  <c r="L135" s="1"/>
  <c r="K134"/>
  <c r="L134" s="1"/>
  <c r="L47"/>
  <c r="K535" i="37"/>
  <c r="K534" s="1"/>
  <c r="L396" i="10"/>
  <c r="K392"/>
  <c r="L392" s="1"/>
  <c r="L141"/>
  <c r="J456"/>
  <c r="J455" s="1"/>
  <c r="J454" s="1"/>
  <c r="J446" s="1"/>
  <c r="K281"/>
  <c r="L281" s="1"/>
  <c r="K433"/>
  <c r="K432" s="1"/>
  <c r="I78" i="28"/>
  <c r="L191" i="37"/>
  <c r="K186"/>
  <c r="L388"/>
  <c r="L77"/>
  <c r="K76"/>
  <c r="K118"/>
  <c r="K111" s="1"/>
  <c r="K120"/>
  <c r="L245"/>
  <c r="K244"/>
  <c r="K302"/>
  <c r="K301" s="1"/>
  <c r="L343"/>
  <c r="K342"/>
  <c r="K341" s="1"/>
  <c r="L341" s="1"/>
  <c r="K407"/>
  <c r="K406" s="1"/>
  <c r="K405" s="1"/>
  <c r="K432"/>
  <c r="L432" s="1"/>
  <c r="K450"/>
  <c r="K608"/>
  <c r="K492"/>
  <c r="K489" s="1"/>
  <c r="K99" i="10"/>
  <c r="L176"/>
  <c r="L175"/>
  <c r="K545" i="37"/>
  <c r="K544" s="1"/>
  <c r="L66" i="10"/>
  <c r="L70" i="37"/>
  <c r="K69"/>
  <c r="K68" s="1"/>
  <c r="K67" s="1"/>
  <c r="L58"/>
  <c r="K55"/>
  <c r="L55" s="1"/>
  <c r="I334" i="28"/>
  <c r="K334" s="1"/>
  <c r="K335"/>
  <c r="L450" i="10"/>
  <c r="K449"/>
  <c r="J84" i="28"/>
  <c r="K84" s="1"/>
  <c r="K211" i="37"/>
  <c r="K151"/>
  <c r="K150" s="1"/>
  <c r="K148"/>
  <c r="K597"/>
  <c r="L586"/>
  <c r="J400" i="28"/>
  <c r="K400" s="1"/>
  <c r="K401"/>
  <c r="K332" i="37"/>
  <c r="K330" s="1"/>
  <c r="J191" i="10"/>
  <c r="L191" s="1"/>
  <c r="I170" i="28"/>
  <c r="K270" i="37"/>
  <c r="K269" s="1"/>
  <c r="K268" s="1"/>
  <c r="K396"/>
  <c r="K395" s="1"/>
  <c r="K143"/>
  <c r="L302" i="10"/>
  <c r="I229" i="28"/>
  <c r="K231"/>
  <c r="K479" i="37"/>
  <c r="L220"/>
  <c r="K180"/>
  <c r="K179" s="1"/>
  <c r="K52"/>
  <c r="K51" s="1"/>
  <c r="K50" s="1"/>
  <c r="L109"/>
  <c r="K141"/>
  <c r="L259"/>
  <c r="K280"/>
  <c r="K289"/>
  <c r="K288" s="1"/>
  <c r="K287"/>
  <c r="K455"/>
  <c r="K454" s="1"/>
  <c r="K462"/>
  <c r="K463"/>
  <c r="K467"/>
  <c r="K466" s="1"/>
  <c r="L466" s="1"/>
  <c r="K548"/>
  <c r="K638"/>
  <c r="K637" s="1"/>
  <c r="L639"/>
  <c r="L655"/>
  <c r="K654"/>
  <c r="I36" i="28"/>
  <c r="I33" s="1"/>
  <c r="K37"/>
  <c r="J142"/>
  <c r="J141" s="1"/>
  <c r="J131"/>
  <c r="J130" s="1"/>
  <c r="K132" i="37"/>
  <c r="L33"/>
  <c r="K32"/>
  <c r="K31" s="1"/>
  <c r="L230"/>
  <c r="K229"/>
  <c r="K228" s="1"/>
  <c r="K136"/>
  <c r="K83" i="10"/>
  <c r="K82" s="1"/>
  <c r="K232" i="28"/>
  <c r="K439" i="10"/>
  <c r="K438" s="1"/>
  <c r="K348" i="37"/>
  <c r="K347" s="1"/>
  <c r="L579"/>
  <c r="K578"/>
  <c r="K576"/>
  <c r="L576" s="1"/>
  <c r="K554"/>
  <c r="K553" s="1"/>
  <c r="K115" i="28"/>
  <c r="K50" i="10"/>
  <c r="K128"/>
  <c r="K11"/>
  <c r="K12"/>
  <c r="J443" i="37"/>
  <c r="J442" s="1"/>
  <c r="J441" s="1"/>
  <c r="J434" i="28"/>
  <c r="K435"/>
  <c r="I322"/>
  <c r="I149"/>
  <c r="I144"/>
  <c r="K531" i="37"/>
  <c r="K530" s="1"/>
  <c r="K529" s="1"/>
  <c r="J499"/>
  <c r="J293" i="28"/>
  <c r="K14" i="37"/>
  <c r="J219" i="10"/>
  <c r="J245"/>
  <c r="K391"/>
  <c r="K390" s="1"/>
  <c r="K92"/>
  <c r="L92" s="1"/>
  <c r="K300" i="28"/>
  <c r="J299"/>
  <c r="I432"/>
  <c r="J321" i="37"/>
  <c r="L229"/>
  <c r="K547"/>
  <c r="L32"/>
  <c r="L31"/>
  <c r="K131"/>
  <c r="L258"/>
  <c r="K257"/>
  <c r="K256" s="1"/>
  <c r="K331"/>
  <c r="J399" i="28"/>
  <c r="K399" s="1"/>
  <c r="J398"/>
  <c r="J397" s="1"/>
  <c r="K397" s="1"/>
  <c r="J140" i="37"/>
  <c r="K307"/>
  <c r="K449"/>
  <c r="K448" s="1"/>
  <c r="L244"/>
  <c r="K243"/>
  <c r="K242" s="1"/>
  <c r="L242" s="1"/>
  <c r="K119"/>
  <c r="L76"/>
  <c r="K185"/>
  <c r="K184" s="1"/>
  <c r="K49"/>
  <c r="K177"/>
  <c r="K176" s="1"/>
  <c r="K384"/>
  <c r="K383" s="1"/>
  <c r="J184" i="10"/>
  <c r="K582" i="37"/>
  <c r="K584"/>
  <c r="K596"/>
  <c r="K595" s="1"/>
  <c r="K594"/>
  <c r="K210"/>
  <c r="K209" s="1"/>
  <c r="K203" s="1"/>
  <c r="K202" s="1"/>
  <c r="L449" i="10"/>
  <c r="K448"/>
  <c r="K98"/>
  <c r="K491" i="37"/>
  <c r="K607"/>
  <c r="L342"/>
  <c r="L241"/>
  <c r="K240"/>
  <c r="L240" s="1"/>
  <c r="L433" i="10"/>
  <c r="L578" i="37"/>
  <c r="K577"/>
  <c r="L577" s="1"/>
  <c r="I321" i="28"/>
  <c r="J433"/>
  <c r="J432" s="1"/>
  <c r="K434"/>
  <c r="J440" i="37"/>
  <c r="J439" s="1"/>
  <c r="J244" i="10"/>
  <c r="J320" i="37"/>
  <c r="J319" s="1"/>
  <c r="J318" s="1"/>
  <c r="L391" i="10"/>
  <c r="K239" i="37"/>
  <c r="L448" i="10"/>
  <c r="K447"/>
  <c r="K382" i="37"/>
  <c r="K381" s="1"/>
  <c r="K178"/>
  <c r="K306"/>
  <c r="J139" i="28"/>
  <c r="L243" i="37"/>
  <c r="L173" i="10"/>
  <c r="J317" i="37"/>
  <c r="L447" i="10"/>
  <c r="D26" i="61"/>
  <c r="D25" s="1"/>
  <c r="D21" s="1"/>
  <c r="D10" s="1"/>
  <c r="D28" s="1"/>
  <c r="H29"/>
  <c r="L544" i="37" l="1"/>
  <c r="K543"/>
  <c r="K488"/>
  <c r="K487"/>
  <c r="K614"/>
  <c r="L615"/>
  <c r="K262"/>
  <c r="K189"/>
  <c r="L190"/>
  <c r="K103"/>
  <c r="L104"/>
  <c r="J495"/>
  <c r="J496"/>
  <c r="J185"/>
  <c r="L186"/>
  <c r="K172"/>
  <c r="K171" s="1"/>
  <c r="K170"/>
  <c r="K169" s="1"/>
  <c r="L390" i="10"/>
  <c r="L219"/>
  <c r="K291"/>
  <c r="L292"/>
  <c r="L283" i="37"/>
  <c r="J430" i="28"/>
  <c r="J428"/>
  <c r="L432" i="10"/>
  <c r="K431"/>
  <c r="K632" i="37"/>
  <c r="K483"/>
  <c r="J378"/>
  <c r="J377" s="1"/>
  <c r="J379"/>
  <c r="J381"/>
  <c r="J380" s="1"/>
  <c r="K368"/>
  <c r="L442" i="10"/>
  <c r="L228" i="37"/>
  <c r="K227"/>
  <c r="L227" s="1"/>
  <c r="L57"/>
  <c r="K56"/>
  <c r="L56" s="1"/>
  <c r="K476"/>
  <c r="K475" s="1"/>
  <c r="L363" i="10"/>
  <c r="J362"/>
  <c r="L300"/>
  <c r="I390" i="28"/>
  <c r="K380" i="10"/>
  <c r="K381"/>
  <c r="L381" s="1"/>
  <c r="K92" i="37"/>
  <c r="L93"/>
  <c r="K121" i="10"/>
  <c r="K339"/>
  <c r="L339" s="1"/>
  <c r="L340"/>
  <c r="J245" i="28"/>
  <c r="K246"/>
  <c r="J509" i="37"/>
  <c r="J508"/>
  <c r="L274" i="10"/>
  <c r="J273"/>
  <c r="K168"/>
  <c r="L170"/>
  <c r="K169"/>
  <c r="L169" s="1"/>
  <c r="J160" i="28"/>
  <c r="K161"/>
  <c r="J99" i="10"/>
  <c r="J98" s="1"/>
  <c r="L98" s="1"/>
  <c r="L100"/>
  <c r="K561" i="37"/>
  <c r="L74" i="10"/>
  <c r="L59"/>
  <c r="J58"/>
  <c r="J50" s="1"/>
  <c r="L50" s="1"/>
  <c r="K33"/>
  <c r="L34"/>
  <c r="J279" i="28"/>
  <c r="K279" s="1"/>
  <c r="K280"/>
  <c r="J278"/>
  <c r="I251"/>
  <c r="I250" s="1"/>
  <c r="I249" s="1"/>
  <c r="I252"/>
  <c r="J599" i="37"/>
  <c r="I227" i="28"/>
  <c r="I226" s="1"/>
  <c r="K228"/>
  <c r="J208"/>
  <c r="K209"/>
  <c r="J13"/>
  <c r="K14"/>
  <c r="J463" i="37"/>
  <c r="L463" s="1"/>
  <c r="J462"/>
  <c r="J461" s="1"/>
  <c r="J460" s="1"/>
  <c r="J459" s="1"/>
  <c r="J474" i="10"/>
  <c r="J312"/>
  <c r="J469"/>
  <c r="E41" i="17"/>
  <c r="D38"/>
  <c r="E38" s="1"/>
  <c r="J79" i="28"/>
  <c r="K573" i="37"/>
  <c r="K347" i="10"/>
  <c r="L347" s="1"/>
  <c r="L348"/>
  <c r="K153"/>
  <c r="J298" i="37"/>
  <c r="J297" s="1"/>
  <c r="K311" i="28"/>
  <c r="I310"/>
  <c r="I309" s="1"/>
  <c r="J83" i="10"/>
  <c r="J82" s="1"/>
  <c r="L82" s="1"/>
  <c r="L84"/>
  <c r="J441"/>
  <c r="J442"/>
  <c r="K403" i="37"/>
  <c r="L404"/>
  <c r="K255" i="10"/>
  <c r="K247"/>
  <c r="L248"/>
  <c r="L216"/>
  <c r="J215"/>
  <c r="L215" s="1"/>
  <c r="L201"/>
  <c r="J200"/>
  <c r="J199" s="1"/>
  <c r="L148"/>
  <c r="J370" i="37"/>
  <c r="J369" s="1"/>
  <c r="J368" s="1"/>
  <c r="J131" i="10"/>
  <c r="L132"/>
  <c r="I443" i="28"/>
  <c r="I444"/>
  <c r="K444" s="1"/>
  <c r="I421"/>
  <c r="I420" s="1"/>
  <c r="I419" s="1"/>
  <c r="I418" s="1"/>
  <c r="I417" s="1"/>
  <c r="I416" s="1"/>
  <c r="I415" s="1"/>
  <c r="J199" i="37"/>
  <c r="J198" s="1"/>
  <c r="J197" s="1"/>
  <c r="K422" i="28"/>
  <c r="J455"/>
  <c r="J394"/>
  <c r="I203"/>
  <c r="J628" i="37"/>
  <c r="K204" i="28"/>
  <c r="C25" i="17"/>
  <c r="L472" i="10"/>
  <c r="D51" i="78"/>
  <c r="K433" i="28"/>
  <c r="L531" i="37"/>
  <c r="L301" i="10"/>
  <c r="K280"/>
  <c r="L280" s="1"/>
  <c r="J383" i="37"/>
  <c r="L383" s="1"/>
  <c r="K625"/>
  <c r="K624" s="1"/>
  <c r="L638"/>
  <c r="L220" i="10"/>
  <c r="L185"/>
  <c r="L27"/>
  <c r="K468" i="37"/>
  <c r="L468" s="1"/>
  <c r="K282"/>
  <c r="L105"/>
  <c r="J300" i="10"/>
  <c r="K85" i="28"/>
  <c r="K174" i="10"/>
  <c r="L174" s="1"/>
  <c r="K434" i="37"/>
  <c r="J158"/>
  <c r="J157" s="1"/>
  <c r="J386" i="28"/>
  <c r="J46" i="10"/>
  <c r="J45" s="1"/>
  <c r="J213"/>
  <c r="J178" i="28"/>
  <c r="L51" i="10"/>
  <c r="K329"/>
  <c r="J12"/>
  <c r="L12" s="1"/>
  <c r="L516" i="37"/>
  <c r="K302" i="28"/>
  <c r="L56" i="10"/>
  <c r="L58"/>
  <c r="L29"/>
  <c r="K406" i="28"/>
  <c r="J448"/>
  <c r="L205" i="10"/>
  <c r="E9" i="17"/>
  <c r="E36"/>
  <c r="J32" i="10"/>
  <c r="J31" s="1"/>
  <c r="K270"/>
  <c r="J353" i="28"/>
  <c r="K353" s="1"/>
  <c r="K354"/>
  <c r="J478" i="37"/>
  <c r="J104" i="10"/>
  <c r="K458"/>
  <c r="L459"/>
  <c r="L258"/>
  <c r="J257"/>
  <c r="L124"/>
  <c r="J123"/>
  <c r="J110"/>
  <c r="J111"/>
  <c r="L111" s="1"/>
  <c r="L112"/>
  <c r="K46"/>
  <c r="K322" i="37"/>
  <c r="J212"/>
  <c r="L212" s="1"/>
  <c r="L213"/>
  <c r="K379" i="28"/>
  <c r="I377"/>
  <c r="I373" s="1"/>
  <c r="I188"/>
  <c r="I187"/>
  <c r="I186" s="1"/>
  <c r="I189"/>
  <c r="K445" i="37"/>
  <c r="K177" i="28"/>
  <c r="J176"/>
  <c r="K516" i="37"/>
  <c r="L517"/>
  <c r="K515"/>
  <c r="J146" i="28"/>
  <c r="K147"/>
  <c r="L239" i="37"/>
  <c r="L257"/>
  <c r="L384"/>
  <c r="L348"/>
  <c r="L545"/>
  <c r="L69"/>
  <c r="I329" i="28"/>
  <c r="I328" s="1"/>
  <c r="J83"/>
  <c r="K150"/>
  <c r="K462" i="10"/>
  <c r="K143" i="28"/>
  <c r="L591" i="37"/>
  <c r="K564"/>
  <c r="L616"/>
  <c r="K181" i="28"/>
  <c r="L284" i="37"/>
  <c r="K69" i="10"/>
  <c r="K80" i="28"/>
  <c r="K183" i="37"/>
  <c r="L183" s="1"/>
  <c r="K237"/>
  <c r="L40" i="10"/>
  <c r="J283" i="37"/>
  <c r="J328" i="10"/>
  <c r="J327" s="1"/>
  <c r="L370" i="37"/>
  <c r="L221" i="10"/>
  <c r="K94" i="28"/>
  <c r="J317" i="10"/>
  <c r="J316" s="1"/>
  <c r="J315" s="1"/>
  <c r="J486" i="37"/>
  <c r="C8" i="17"/>
  <c r="J183" i="37"/>
  <c r="K426" i="10"/>
  <c r="J430" i="37"/>
  <c r="L431"/>
  <c r="I412" i="28"/>
  <c r="I411" s="1"/>
  <c r="I410" s="1"/>
  <c r="I409" s="1"/>
  <c r="I408" s="1"/>
  <c r="K413"/>
  <c r="J404"/>
  <c r="K405"/>
  <c r="L298" i="10"/>
  <c r="J171" i="28"/>
  <c r="J236" i="10"/>
  <c r="L237"/>
  <c r="J158"/>
  <c r="L159"/>
  <c r="K21"/>
  <c r="K22"/>
  <c r="L23"/>
  <c r="K352" i="28"/>
  <c r="J351"/>
  <c r="I344"/>
  <c r="K344" s="1"/>
  <c r="I343"/>
  <c r="K325"/>
  <c r="J324"/>
  <c r="K502" i="37"/>
  <c r="I307" i="28"/>
  <c r="I306" s="1"/>
  <c r="I305" s="1"/>
  <c r="I304" s="1"/>
  <c r="I297" s="1"/>
  <c r="K308"/>
  <c r="K509" i="37"/>
  <c r="L510"/>
  <c r="K505"/>
  <c r="K504" s="1"/>
  <c r="K508"/>
  <c r="I137" i="28"/>
  <c r="K137" s="1"/>
  <c r="J315" i="37"/>
  <c r="J314" s="1"/>
  <c r="J313" s="1"/>
  <c r="J312" s="1"/>
  <c r="J311" s="1"/>
  <c r="K149" i="28"/>
  <c r="K398"/>
  <c r="L180" i="37"/>
  <c r="K142" i="28"/>
  <c r="L532" i="37"/>
  <c r="L13" i="10"/>
  <c r="K590" i="37"/>
  <c r="K562"/>
  <c r="L382" i="10"/>
  <c r="J512" i="37"/>
  <c r="J22" i="10"/>
  <c r="K428" i="37"/>
  <c r="L200" i="10"/>
  <c r="K450" i="28"/>
  <c r="E25" i="17"/>
  <c r="L351" i="10"/>
  <c r="J634" i="37"/>
  <c r="L486"/>
  <c r="K378" i="28"/>
  <c r="J329"/>
  <c r="L278" i="10"/>
  <c r="K99" i="37"/>
  <c r="K241" i="10"/>
  <c r="L242"/>
  <c r="K199" i="37"/>
  <c r="J421" i="28"/>
  <c r="J369"/>
  <c r="K370"/>
  <c r="J252"/>
  <c r="J251"/>
  <c r="K253"/>
  <c r="J191"/>
  <c r="K191" s="1"/>
  <c r="K193"/>
  <c r="K455" s="1"/>
  <c r="L192" i="10"/>
  <c r="K187" i="28"/>
  <c r="K388"/>
  <c r="K259"/>
  <c r="J380" i="10"/>
  <c r="J379" s="1"/>
  <c r="K188" i="28"/>
  <c r="K148"/>
  <c r="J377"/>
  <c r="K116"/>
  <c r="K108"/>
  <c r="E12" i="17"/>
  <c r="L285" i="10"/>
  <c r="K274" i="28"/>
  <c r="K168"/>
  <c r="I86"/>
  <c r="I82" s="1"/>
  <c r="I81" s="1"/>
  <c r="K228" i="10"/>
  <c r="L229"/>
  <c r="J128" i="28"/>
  <c r="K129"/>
  <c r="K423" i="10"/>
  <c r="K66" i="37"/>
  <c r="K376" i="10"/>
  <c r="L377"/>
  <c r="K25" i="28"/>
  <c r="L162" i="10"/>
  <c r="L367"/>
  <c r="L345"/>
  <c r="J87"/>
  <c r="L87" s="1"/>
  <c r="K412"/>
  <c r="L413"/>
  <c r="I214" i="28"/>
  <c r="I213" s="1"/>
  <c r="I212" s="1"/>
  <c r="I211" s="1"/>
  <c r="K215"/>
  <c r="J309"/>
  <c r="K309" s="1"/>
  <c r="K310"/>
  <c r="K524" i="37"/>
  <c r="L524" s="1"/>
  <c r="K233" i="28"/>
  <c r="K116" i="10"/>
  <c r="L117"/>
  <c r="K83" i="37"/>
  <c r="K82" s="1"/>
  <c r="K303" i="28"/>
  <c r="J105"/>
  <c r="K105" s="1"/>
  <c r="K106"/>
  <c r="J340"/>
  <c r="K161" i="10"/>
  <c r="L161" s="1"/>
  <c r="K107" i="28"/>
  <c r="K189"/>
  <c r="K192"/>
  <c r="J106" i="10"/>
  <c r="L106" s="1"/>
  <c r="L424"/>
  <c r="K344"/>
  <c r="K284" i="28"/>
  <c r="K332"/>
  <c r="I124"/>
  <c r="K605" i="37"/>
  <c r="K604" s="1"/>
  <c r="J89" i="28"/>
  <c r="K89" s="1"/>
  <c r="K71"/>
  <c r="L446" i="37"/>
  <c r="L299" i="10"/>
  <c r="L127"/>
  <c r="I87" i="28"/>
  <c r="K87" s="1"/>
  <c r="J265" i="37"/>
  <c r="J264" s="1"/>
  <c r="K161"/>
  <c r="J54"/>
  <c r="E31" i="17"/>
  <c r="D15"/>
  <c r="E42"/>
  <c r="I24" i="28"/>
  <c r="E22" i="17"/>
  <c r="J77" i="10"/>
  <c r="I77" i="28"/>
  <c r="J113"/>
  <c r="J567" i="37"/>
  <c r="L429" i="10"/>
  <c r="L306"/>
  <c r="L114"/>
  <c r="I383" i="28"/>
  <c r="K30" i="37"/>
  <c r="K10" i="82"/>
  <c r="D22" i="78"/>
  <c r="J611" i="37"/>
  <c r="C38" i="78"/>
  <c r="D38" s="1"/>
  <c r="J24" i="37"/>
  <c r="J428" i="10"/>
  <c r="K88" i="28"/>
  <c r="K43"/>
  <c r="K325" i="10"/>
  <c r="J145"/>
  <c r="I288" i="28"/>
  <c r="J268"/>
  <c r="K195"/>
  <c r="I58"/>
  <c r="I57" s="1"/>
  <c r="K279" i="37"/>
  <c r="K415"/>
  <c r="K552"/>
  <c r="K474"/>
  <c r="K528"/>
  <c r="K346"/>
  <c r="L347"/>
  <c r="I165" i="28"/>
  <c r="I164" s="1"/>
  <c r="I163" s="1"/>
  <c r="I162" s="1"/>
  <c r="J347"/>
  <c r="K347" s="1"/>
  <c r="K348"/>
  <c r="I202"/>
  <c r="K203"/>
  <c r="L445" i="37"/>
  <c r="K438"/>
  <c r="L438" s="1"/>
  <c r="K444"/>
  <c r="J554"/>
  <c r="J553" s="1"/>
  <c r="J552" s="1"/>
  <c r="L555"/>
  <c r="J407"/>
  <c r="L408"/>
  <c r="K299" i="28"/>
  <c r="J298"/>
  <c r="J316" i="37"/>
  <c r="K423"/>
  <c r="K378"/>
  <c r="L382"/>
  <c r="K379"/>
  <c r="L379" s="1"/>
  <c r="K629"/>
  <c r="L103"/>
  <c r="J140" i="28"/>
  <c r="K141"/>
  <c r="L462" i="37"/>
  <c r="K461"/>
  <c r="L256"/>
  <c r="K527"/>
  <c r="J355"/>
  <c r="I327" i="28"/>
  <c r="K36"/>
  <c r="L467" i="37"/>
  <c r="K653"/>
  <c r="L654"/>
  <c r="K107"/>
  <c r="L107" s="1"/>
  <c r="L108"/>
  <c r="K218"/>
  <c r="K180" i="28"/>
  <c r="I178"/>
  <c r="I179"/>
  <c r="K179" s="1"/>
  <c r="K199"/>
  <c r="J198"/>
  <c r="K374" i="37"/>
  <c r="L375"/>
  <c r="J617"/>
  <c r="J619"/>
  <c r="J618" s="1"/>
  <c r="K314"/>
  <c r="L451"/>
  <c r="J450"/>
  <c r="J447"/>
  <c r="K224"/>
  <c r="L225"/>
  <c r="K221"/>
  <c r="L221" s="1"/>
  <c r="J112"/>
  <c r="L112" s="1"/>
  <c r="L115"/>
  <c r="J114"/>
  <c r="L381"/>
  <c r="K380"/>
  <c r="K432" i="28"/>
  <c r="J431"/>
  <c r="K583" i="37"/>
  <c r="K13"/>
  <c r="K11"/>
  <c r="K33" i="28"/>
  <c r="I32"/>
  <c r="L637" i="37"/>
  <c r="K636"/>
  <c r="K473"/>
  <c r="L530"/>
  <c r="K139" i="28"/>
  <c r="L219" i="37"/>
  <c r="K165"/>
  <c r="K163"/>
  <c r="J314" i="28"/>
  <c r="J428" i="37"/>
  <c r="L428" s="1"/>
  <c r="J429"/>
  <c r="L429" s="1"/>
  <c r="J427"/>
  <c r="L430"/>
  <c r="J63"/>
  <c r="J62" s="1"/>
  <c r="J61" s="1"/>
  <c r="J584"/>
  <c r="J583" s="1"/>
  <c r="J582"/>
  <c r="L582" s="1"/>
  <c r="L585"/>
  <c r="J455"/>
  <c r="J454" s="1"/>
  <c r="J453"/>
  <c r="L453" s="1"/>
  <c r="L456"/>
  <c r="I65" i="28"/>
  <c r="K66"/>
  <c r="J67" i="37"/>
  <c r="L67" s="1"/>
  <c r="L68"/>
  <c r="K490"/>
  <c r="L140"/>
  <c r="J139"/>
  <c r="J498"/>
  <c r="L454"/>
  <c r="I243" i="28"/>
  <c r="K245"/>
  <c r="I244"/>
  <c r="J50"/>
  <c r="J403"/>
  <c r="K403" s="1"/>
  <c r="K404"/>
  <c r="J45"/>
  <c r="K186"/>
  <c r="I185"/>
  <c r="I139"/>
  <c r="I140"/>
  <c r="K47"/>
  <c r="I46"/>
  <c r="I45" s="1"/>
  <c r="I44" s="1"/>
  <c r="I315"/>
  <c r="I314" s="1"/>
  <c r="I313" s="1"/>
  <c r="I312" s="1"/>
  <c r="K316"/>
  <c r="L83" i="37"/>
  <c r="J286" i="28"/>
  <c r="I272"/>
  <c r="K273"/>
  <c r="K239"/>
  <c r="I238"/>
  <c r="K109"/>
  <c r="I104"/>
  <c r="K104" s="1"/>
  <c r="J101"/>
  <c r="K102"/>
  <c r="K73"/>
  <c r="J68"/>
  <c r="K59"/>
  <c r="J58"/>
  <c r="I54"/>
  <c r="K54" s="1"/>
  <c r="K55"/>
  <c r="J22"/>
  <c r="J401" i="37"/>
  <c r="J397"/>
  <c r="L398"/>
  <c r="J206"/>
  <c r="L207"/>
  <c r="J121"/>
  <c r="L122"/>
  <c r="K85"/>
  <c r="L86"/>
  <c r="I294" i="28"/>
  <c r="K295"/>
  <c r="I16"/>
  <c r="I12" s="1"/>
  <c r="K17"/>
  <c r="J75"/>
  <c r="L447" i="37"/>
  <c r="L153"/>
  <c r="K275" i="28"/>
  <c r="J542" i="37"/>
  <c r="J540"/>
  <c r="J492"/>
  <c r="L493"/>
  <c r="J308"/>
  <c r="L309"/>
  <c r="K620"/>
  <c r="L621"/>
  <c r="J91" i="28"/>
  <c r="K390" i="37"/>
  <c r="L391"/>
  <c r="J296"/>
  <c r="J286"/>
  <c r="K522"/>
  <c r="K519"/>
  <c r="K362"/>
  <c r="J529"/>
  <c r="J528" s="1"/>
  <c r="J527"/>
  <c r="I360" i="28"/>
  <c r="I359" s="1"/>
  <c r="K361"/>
  <c r="J306"/>
  <c r="K307"/>
  <c r="K282"/>
  <c r="I281"/>
  <c r="K281" s="1"/>
  <c r="I51"/>
  <c r="K52"/>
  <c r="K649" i="37"/>
  <c r="L650"/>
  <c r="J303"/>
  <c r="L304"/>
  <c r="J149"/>
  <c r="J151"/>
  <c r="L152"/>
  <c r="J145"/>
  <c r="J142"/>
  <c r="L146"/>
  <c r="J38"/>
  <c r="L39"/>
  <c r="L328"/>
  <c r="K327"/>
  <c r="J179"/>
  <c r="J178" s="1"/>
  <c r="L178" s="1"/>
  <c r="J177"/>
  <c r="L167"/>
  <c r="J166"/>
  <c r="L166" s="1"/>
  <c r="L174"/>
  <c r="J173"/>
  <c r="K166" i="28"/>
  <c r="J102" i="37"/>
  <c r="J101" s="1"/>
  <c r="J100" s="1"/>
  <c r="J84"/>
  <c r="J73" s="1"/>
  <c r="J196"/>
  <c r="J195" s="1"/>
  <c r="J194"/>
  <c r="J193" s="1"/>
  <c r="J192" s="1"/>
  <c r="J411" i="28"/>
  <c r="K412"/>
  <c r="J523" i="37"/>
  <c r="J522"/>
  <c r="I156" i="28"/>
  <c r="K160"/>
  <c r="I157"/>
  <c r="I92"/>
  <c r="I91" s="1"/>
  <c r="K93"/>
  <c r="J133" i="37"/>
  <c r="L134"/>
  <c r="I219" i="28"/>
  <c r="K219" s="1"/>
  <c r="K220"/>
  <c r="I218"/>
  <c r="J373" i="37"/>
  <c r="J372" s="1"/>
  <c r="J371"/>
  <c r="J332"/>
  <c r="L335"/>
  <c r="J334"/>
  <c r="I346" i="28"/>
  <c r="K129" i="37"/>
  <c r="L130"/>
  <c r="K297"/>
  <c r="L298"/>
  <c r="I261" i="28"/>
  <c r="I257" s="1"/>
  <c r="I256" s="1"/>
  <c r="I255" s="1"/>
  <c r="K264"/>
  <c r="J226"/>
  <c r="K227"/>
  <c r="J213"/>
  <c r="K213" s="1"/>
  <c r="J212"/>
  <c r="K214"/>
  <c r="K146"/>
  <c r="I145"/>
  <c r="I132"/>
  <c r="K133"/>
  <c r="J604" i="37"/>
  <c r="L605"/>
  <c r="K40" i="28"/>
  <c r="J39"/>
  <c r="J641" i="37"/>
  <c r="L641" s="1"/>
  <c r="L642"/>
  <c r="J549"/>
  <c r="L550"/>
  <c r="J289"/>
  <c r="J287"/>
  <c r="L287" s="1"/>
  <c r="J270"/>
  <c r="J269" s="1"/>
  <c r="L271"/>
  <c r="J267"/>
  <c r="L267" s="1"/>
  <c r="K69" i="28"/>
  <c r="I68"/>
  <c r="J290"/>
  <c r="K291"/>
  <c r="J536" i="37"/>
  <c r="L537"/>
  <c r="J75"/>
  <c r="J635"/>
  <c r="J575" s="1"/>
  <c r="J574" s="1"/>
  <c r="K253"/>
  <c r="K53" i="28"/>
  <c r="L313" i="10"/>
  <c r="J364" i="37" l="1"/>
  <c r="L145" i="10"/>
  <c r="J610" i="37"/>
  <c r="L611"/>
  <c r="J566"/>
  <c r="L567"/>
  <c r="K110" i="10"/>
  <c r="K115"/>
  <c r="L115" s="1"/>
  <c r="L116"/>
  <c r="L412"/>
  <c r="K411"/>
  <c r="L376"/>
  <c r="K372"/>
  <c r="K128" i="28"/>
  <c r="J123"/>
  <c r="J328"/>
  <c r="J327" s="1"/>
  <c r="J326" s="1"/>
  <c r="K329"/>
  <c r="J633" i="37"/>
  <c r="L634"/>
  <c r="L590"/>
  <c r="K589"/>
  <c r="L589" s="1"/>
  <c r="K501"/>
  <c r="L501" s="1"/>
  <c r="K500"/>
  <c r="K497"/>
  <c r="L69" i="10"/>
  <c r="K65"/>
  <c r="K563" i="37"/>
  <c r="L462" i="10"/>
  <c r="K461"/>
  <c r="L461" s="1"/>
  <c r="K514" i="37"/>
  <c r="L515"/>
  <c r="L257" i="10"/>
  <c r="J256"/>
  <c r="K394" i="28"/>
  <c r="J393"/>
  <c r="J130" i="10"/>
  <c r="L131"/>
  <c r="K246"/>
  <c r="L247"/>
  <c r="L403" i="37"/>
  <c r="K402"/>
  <c r="K572"/>
  <c r="L573"/>
  <c r="J206" i="28"/>
  <c r="J207"/>
  <c r="K207" s="1"/>
  <c r="K208"/>
  <c r="J505" i="37"/>
  <c r="J507"/>
  <c r="J506" s="1"/>
  <c r="K367"/>
  <c r="L368"/>
  <c r="K365"/>
  <c r="L365" s="1"/>
  <c r="K188"/>
  <c r="L189"/>
  <c r="K613"/>
  <c r="L614"/>
  <c r="K278"/>
  <c r="L279"/>
  <c r="I287" i="28"/>
  <c r="K288"/>
  <c r="K18" i="37"/>
  <c r="K29"/>
  <c r="L30"/>
  <c r="J76" i="10"/>
  <c r="L77"/>
  <c r="D14" i="17"/>
  <c r="E15"/>
  <c r="J263" i="37"/>
  <c r="L264"/>
  <c r="I123" i="28"/>
  <c r="K124"/>
  <c r="L199" i="37"/>
  <c r="K198"/>
  <c r="K343" i="28"/>
  <c r="I339"/>
  <c r="J154" i="10"/>
  <c r="L158"/>
  <c r="J485" i="37"/>
  <c r="J481"/>
  <c r="J280"/>
  <c r="L280" s="1"/>
  <c r="J282"/>
  <c r="J281" s="1"/>
  <c r="J145" i="28"/>
  <c r="J144"/>
  <c r="K144" s="1"/>
  <c r="J175"/>
  <c r="K176"/>
  <c r="L458" i="10"/>
  <c r="K457"/>
  <c r="K328"/>
  <c r="L329"/>
  <c r="L213"/>
  <c r="J212"/>
  <c r="K433" i="37"/>
  <c r="L433" s="1"/>
  <c r="L434"/>
  <c r="L199" i="10"/>
  <c r="J198"/>
  <c r="L198" s="1"/>
  <c r="L599" i="37"/>
  <c r="J598"/>
  <c r="J243" i="28"/>
  <c r="J244"/>
  <c r="K244" s="1"/>
  <c r="K120" i="10"/>
  <c r="L380"/>
  <c r="K379"/>
  <c r="L379" s="1"/>
  <c r="J427" i="28"/>
  <c r="K540" i="37"/>
  <c r="K542"/>
  <c r="K541" s="1"/>
  <c r="L543"/>
  <c r="L22" i="10"/>
  <c r="J314"/>
  <c r="K523" i="37"/>
  <c r="L523" s="1"/>
  <c r="K315" i="28"/>
  <c r="L554" i="37"/>
  <c r="L583"/>
  <c r="L380"/>
  <c r="K631"/>
  <c r="L529"/>
  <c r="J86" i="28"/>
  <c r="K86" s="1"/>
  <c r="K252"/>
  <c r="K273" i="37"/>
  <c r="L273" s="1"/>
  <c r="K328" i="28"/>
  <c r="L83" i="10"/>
  <c r="K414" i="37"/>
  <c r="L415"/>
  <c r="J267" i="28"/>
  <c r="K268"/>
  <c r="J23" i="37"/>
  <c r="J18"/>
  <c r="L24"/>
  <c r="I76" i="28"/>
  <c r="K77"/>
  <c r="K160" i="37"/>
  <c r="L161"/>
  <c r="K603"/>
  <c r="K602" s="1"/>
  <c r="K601" s="1"/>
  <c r="K600"/>
  <c r="K343" i="10"/>
  <c r="L343" s="1"/>
  <c r="L344"/>
  <c r="K419"/>
  <c r="L423"/>
  <c r="K227"/>
  <c r="L228"/>
  <c r="K377" i="28"/>
  <c r="J373"/>
  <c r="K251"/>
  <c r="J250"/>
  <c r="J420"/>
  <c r="K421"/>
  <c r="L99" i="37"/>
  <c r="K98"/>
  <c r="K507"/>
  <c r="L508"/>
  <c r="J170" i="28"/>
  <c r="K171"/>
  <c r="C34" i="61"/>
  <c r="C35" s="1"/>
  <c r="C24"/>
  <c r="C23" s="1"/>
  <c r="C22" s="1"/>
  <c r="J82" i="28"/>
  <c r="K83"/>
  <c r="L46" i="10"/>
  <c r="K45"/>
  <c r="L45" s="1"/>
  <c r="J122"/>
  <c r="L123"/>
  <c r="J447" i="28"/>
  <c r="K448"/>
  <c r="J627" i="37"/>
  <c r="L628"/>
  <c r="K443" i="28"/>
  <c r="I442"/>
  <c r="K254" i="10"/>
  <c r="J439"/>
  <c r="J440"/>
  <c r="L440" s="1"/>
  <c r="L441"/>
  <c r="J12" i="28"/>
  <c r="K13"/>
  <c r="I224"/>
  <c r="I223" s="1"/>
  <c r="I225"/>
  <c r="J271"/>
  <c r="K278"/>
  <c r="L33" i="10"/>
  <c r="K32"/>
  <c r="L561" i="37"/>
  <c r="K560"/>
  <c r="J157" i="28"/>
  <c r="J156"/>
  <c r="J155" s="1"/>
  <c r="J154" s="1"/>
  <c r="J270" i="10"/>
  <c r="L270" s="1"/>
  <c r="J272"/>
  <c r="K482" i="37"/>
  <c r="K290" i="10"/>
  <c r="L291"/>
  <c r="J184" i="37"/>
  <c r="L184" s="1"/>
  <c r="L185"/>
  <c r="K261"/>
  <c r="J211"/>
  <c r="L584"/>
  <c r="L502"/>
  <c r="I382" i="28"/>
  <c r="K383"/>
  <c r="L325" i="10"/>
  <c r="K324"/>
  <c r="J427"/>
  <c r="L428"/>
  <c r="J112" i="28"/>
  <c r="K113"/>
  <c r="J16" i="37"/>
  <c r="K24" i="28"/>
  <c r="I23"/>
  <c r="J53" i="37"/>
  <c r="L54"/>
  <c r="K340" i="28"/>
  <c r="J339"/>
  <c r="L66" i="37"/>
  <c r="K65"/>
  <c r="J368" i="28"/>
  <c r="K369"/>
  <c r="K240" i="10"/>
  <c r="L241"/>
  <c r="L512" i="37"/>
  <c r="J511"/>
  <c r="L511" s="1"/>
  <c r="J323" i="28"/>
  <c r="K324"/>
  <c r="K351"/>
  <c r="J350"/>
  <c r="K350" s="1"/>
  <c r="L21" i="10"/>
  <c r="L236"/>
  <c r="J235"/>
  <c r="K236" i="37"/>
  <c r="L237"/>
  <c r="K321"/>
  <c r="L322"/>
  <c r="J477"/>
  <c r="L478"/>
  <c r="K386" i="28"/>
  <c r="J385"/>
  <c r="L282" i="37"/>
  <c r="K281"/>
  <c r="L281" s="1"/>
  <c r="J367"/>
  <c r="J366" s="1"/>
  <c r="J365"/>
  <c r="K140" i="10"/>
  <c r="J78" i="28"/>
  <c r="K78" s="1"/>
  <c r="K79"/>
  <c r="J311" i="10"/>
  <c r="L312"/>
  <c r="K167"/>
  <c r="L167" s="1"/>
  <c r="L168"/>
  <c r="L92" i="37"/>
  <c r="K91"/>
  <c r="L362" i="10"/>
  <c r="J355"/>
  <c r="L355" s="1"/>
  <c r="K430"/>
  <c r="L430" s="1"/>
  <c r="L431"/>
  <c r="I338" i="28"/>
  <c r="I337" s="1"/>
  <c r="K145"/>
  <c r="I100"/>
  <c r="I99" s="1"/>
  <c r="K157"/>
  <c r="L315" i="37"/>
  <c r="J429" i="28"/>
  <c r="L273" i="10"/>
  <c r="L265" i="37"/>
  <c r="L509"/>
  <c r="L369"/>
  <c r="L99" i="10"/>
  <c r="L469"/>
  <c r="L474"/>
  <c r="J268" i="37"/>
  <c r="L268" s="1"/>
  <c r="L269"/>
  <c r="J225" i="28"/>
  <c r="J224"/>
  <c r="K226"/>
  <c r="K286" i="37"/>
  <c r="L297"/>
  <c r="K296"/>
  <c r="J521"/>
  <c r="J520" s="1"/>
  <c r="J519"/>
  <c r="J518" s="1"/>
  <c r="J503" s="1"/>
  <c r="L327"/>
  <c r="K324"/>
  <c r="K326"/>
  <c r="J21" i="28"/>
  <c r="J20"/>
  <c r="J285"/>
  <c r="K185"/>
  <c r="K162" i="37"/>
  <c r="K10"/>
  <c r="L653"/>
  <c r="K652"/>
  <c r="K526"/>
  <c r="L527"/>
  <c r="L552"/>
  <c r="K290" i="28"/>
  <c r="J289"/>
  <c r="K289" s="1"/>
  <c r="J38"/>
  <c r="K39"/>
  <c r="J330" i="37"/>
  <c r="L330" s="1"/>
  <c r="J331"/>
  <c r="L331" s="1"/>
  <c r="L332"/>
  <c r="I155" i="28"/>
  <c r="I217"/>
  <c r="K217" s="1"/>
  <c r="K218"/>
  <c r="J132" i="37"/>
  <c r="L133"/>
  <c r="J489"/>
  <c r="J491"/>
  <c r="L492"/>
  <c r="K68" i="28"/>
  <c r="K243"/>
  <c r="I242"/>
  <c r="J138" i="37"/>
  <c r="L139"/>
  <c r="K32" i="28"/>
  <c r="I31"/>
  <c r="I30" s="1"/>
  <c r="L536" i="37"/>
  <c r="J535"/>
  <c r="J533"/>
  <c r="L533" s="1"/>
  <c r="I131" i="28"/>
  <c r="K132"/>
  <c r="J211"/>
  <c r="K211" s="1"/>
  <c r="K212"/>
  <c r="J333" i="37"/>
  <c r="L333" s="1"/>
  <c r="L334"/>
  <c r="J302"/>
  <c r="L303"/>
  <c r="I50" i="28"/>
  <c r="I49" s="1"/>
  <c r="K51"/>
  <c r="J305"/>
  <c r="K306"/>
  <c r="K359" i="37"/>
  <c r="K361"/>
  <c r="L522"/>
  <c r="K521"/>
  <c r="J307"/>
  <c r="L308"/>
  <c r="I293" i="28"/>
  <c r="K293" s="1"/>
  <c r="K294"/>
  <c r="L121" i="37"/>
  <c r="J120"/>
  <c r="J118"/>
  <c r="J396"/>
  <c r="L397"/>
  <c r="K101" i="28"/>
  <c r="K65"/>
  <c r="J426" i="37"/>
  <c r="L427"/>
  <c r="J313" i="28"/>
  <c r="K314"/>
  <c r="L114" i="37"/>
  <c r="J113"/>
  <c r="L113" s="1"/>
  <c r="I172" i="28"/>
  <c r="K178"/>
  <c r="K92"/>
  <c r="K46"/>
  <c r="K91"/>
  <c r="J346"/>
  <c r="L179" i="37"/>
  <c r="L455"/>
  <c r="K140" i="28"/>
  <c r="K102" i="37"/>
  <c r="L553"/>
  <c r="I98" i="28"/>
  <c r="I97" s="1"/>
  <c r="J546" i="37"/>
  <c r="J548"/>
  <c r="L549"/>
  <c r="J176"/>
  <c r="L176" s="1"/>
  <c r="L177"/>
  <c r="L145"/>
  <c r="J144"/>
  <c r="J541"/>
  <c r="L542"/>
  <c r="J57" i="28"/>
  <c r="K57" s="1"/>
  <c r="K58"/>
  <c r="L218" i="37"/>
  <c r="K217"/>
  <c r="J354"/>
  <c r="L38"/>
  <c r="J37"/>
  <c r="J141"/>
  <c r="L141" s="1"/>
  <c r="L142"/>
  <c r="J148"/>
  <c r="L148" s="1"/>
  <c r="L149"/>
  <c r="L649"/>
  <c r="K648"/>
  <c r="I358" i="28"/>
  <c r="K359"/>
  <c r="J210" i="37"/>
  <c r="L211"/>
  <c r="K518"/>
  <c r="J295"/>
  <c r="J294" s="1"/>
  <c r="J293"/>
  <c r="L390"/>
  <c r="K389"/>
  <c r="L389" s="1"/>
  <c r="L620"/>
  <c r="K619"/>
  <c r="K617"/>
  <c r="L617" s="1"/>
  <c r="I11" i="28"/>
  <c r="I10"/>
  <c r="L85" i="37"/>
  <c r="J205"/>
  <c r="L206"/>
  <c r="J400"/>
  <c r="I271" i="28"/>
  <c r="K271" s="1"/>
  <c r="K272"/>
  <c r="K81" i="37"/>
  <c r="L82"/>
  <c r="K45" i="28"/>
  <c r="J44"/>
  <c r="K44" s="1"/>
  <c r="K471" i="37"/>
  <c r="K472"/>
  <c r="K373"/>
  <c r="L374"/>
  <c r="K371"/>
  <c r="L371" s="1"/>
  <c r="K422"/>
  <c r="J406"/>
  <c r="L407"/>
  <c r="L270"/>
  <c r="K261" i="28"/>
  <c r="K16"/>
  <c r="K215" i="37"/>
  <c r="L540"/>
  <c r="L528"/>
  <c r="J172"/>
  <c r="L173"/>
  <c r="J170"/>
  <c r="I236" i="28"/>
  <c r="I237"/>
  <c r="K237" s="1"/>
  <c r="K238"/>
  <c r="L636" i="37"/>
  <c r="K635"/>
  <c r="L635" s="1"/>
  <c r="J449"/>
  <c r="L450"/>
  <c r="J600"/>
  <c r="L600" s="1"/>
  <c r="J603"/>
  <c r="L604"/>
  <c r="K411" i="28"/>
  <c r="J410"/>
  <c r="L253" i="37"/>
  <c r="K252"/>
  <c r="J288"/>
  <c r="L288" s="1"/>
  <c r="L289"/>
  <c r="K128"/>
  <c r="L129"/>
  <c r="J163"/>
  <c r="J162" s="1"/>
  <c r="J165"/>
  <c r="J164" s="1"/>
  <c r="J150"/>
  <c r="L150" s="1"/>
  <c r="L151"/>
  <c r="K164"/>
  <c r="K12"/>
  <c r="L224"/>
  <c r="K223"/>
  <c r="L314"/>
  <c r="K313"/>
  <c r="J197" i="28"/>
  <c r="K327"/>
  <c r="I326"/>
  <c r="K326" s="1"/>
  <c r="L461" i="37"/>
  <c r="K460"/>
  <c r="K630"/>
  <c r="K377"/>
  <c r="L377" s="1"/>
  <c r="L378"/>
  <c r="K298" i="28"/>
  <c r="K443" i="37"/>
  <c r="L444"/>
  <c r="I198" i="28"/>
  <c r="I197" s="1"/>
  <c r="I184" s="1"/>
  <c r="I183" s="1"/>
  <c r="K202"/>
  <c r="L346" i="37"/>
  <c r="K360" i="28"/>
  <c r="K320" i="37" l="1"/>
  <c r="L321"/>
  <c r="J367" i="28"/>
  <c r="K367" s="1"/>
  <c r="J366"/>
  <c r="K368"/>
  <c r="K248" i="37"/>
  <c r="K289" i="10"/>
  <c r="L289" s="1"/>
  <c r="L290"/>
  <c r="J11" i="28"/>
  <c r="J10"/>
  <c r="K10" s="1"/>
  <c r="K97" i="37"/>
  <c r="L98"/>
  <c r="K250" i="28"/>
  <c r="J249"/>
  <c r="J266"/>
  <c r="K267"/>
  <c r="J426"/>
  <c r="K119" i="10"/>
  <c r="K327"/>
  <c r="L327" s="1"/>
  <c r="L328"/>
  <c r="J174" i="28"/>
  <c r="K175"/>
  <c r="J153" i="10"/>
  <c r="L154"/>
  <c r="J262" i="37"/>
  <c r="L263"/>
  <c r="L76" i="10"/>
  <c r="J65"/>
  <c r="J64" s="1"/>
  <c r="J20" s="1"/>
  <c r="J10" s="1"/>
  <c r="L505" i="37"/>
  <c r="J504"/>
  <c r="L504" s="1"/>
  <c r="K393" i="28"/>
  <c r="J392"/>
  <c r="K496" i="37"/>
  <c r="L496" s="1"/>
  <c r="K495"/>
  <c r="L495" s="1"/>
  <c r="L497"/>
  <c r="K385" i="28"/>
  <c r="J384"/>
  <c r="K384" s="1"/>
  <c r="L235" i="10"/>
  <c r="J234"/>
  <c r="I22" i="28"/>
  <c r="K23"/>
  <c r="K112"/>
  <c r="J111"/>
  <c r="J271" i="10"/>
  <c r="L271" s="1"/>
  <c r="L272"/>
  <c r="K559" i="37"/>
  <c r="L560"/>
  <c r="L439" i="10"/>
  <c r="J438"/>
  <c r="K447" i="28"/>
  <c r="J446"/>
  <c r="K446" s="1"/>
  <c r="L507" i="37"/>
  <c r="K506"/>
  <c r="L506" s="1"/>
  <c r="K420" i="28"/>
  <c r="J419"/>
  <c r="K418" i="10"/>
  <c r="L419"/>
  <c r="I75" i="28"/>
  <c r="K76"/>
  <c r="J597" i="37"/>
  <c r="L598"/>
  <c r="K197"/>
  <c r="L198"/>
  <c r="K277"/>
  <c r="L278"/>
  <c r="K187"/>
  <c r="L187" s="1"/>
  <c r="L188"/>
  <c r="K206" i="28"/>
  <c r="J205"/>
  <c r="K205" s="1"/>
  <c r="J129" i="10"/>
  <c r="L130"/>
  <c r="L372"/>
  <c r="K371"/>
  <c r="J565" i="37"/>
  <c r="L566"/>
  <c r="J356"/>
  <c r="L356" s="1"/>
  <c r="J363"/>
  <c r="L364"/>
  <c r="K12" i="28"/>
  <c r="L541" i="37"/>
  <c r="J526"/>
  <c r="K156" i="28"/>
  <c r="K225"/>
  <c r="K339"/>
  <c r="L18" i="37"/>
  <c r="J310" i="10"/>
  <c r="L311"/>
  <c r="K139"/>
  <c r="J476" i="37"/>
  <c r="L477"/>
  <c r="L236"/>
  <c r="K235"/>
  <c r="J322" i="28"/>
  <c r="K323"/>
  <c r="L240" i="10"/>
  <c r="K239"/>
  <c r="L239" s="1"/>
  <c r="J52" i="37"/>
  <c r="L53"/>
  <c r="L324" i="10"/>
  <c r="K317"/>
  <c r="I441" i="28"/>
  <c r="K442"/>
  <c r="K373"/>
  <c r="J372"/>
  <c r="J22" i="37"/>
  <c r="L23"/>
  <c r="L414"/>
  <c r="K413"/>
  <c r="J484"/>
  <c r="L485"/>
  <c r="I121" i="28"/>
  <c r="I122"/>
  <c r="E14" i="17"/>
  <c r="D8"/>
  <c r="K28" i="37"/>
  <c r="L29"/>
  <c r="L367"/>
  <c r="K366"/>
  <c r="L366" s="1"/>
  <c r="K401"/>
  <c r="L402"/>
  <c r="J255" i="10"/>
  <c r="L256"/>
  <c r="K64"/>
  <c r="J632" i="37"/>
  <c r="L633"/>
  <c r="K198" i="28"/>
  <c r="L165" i="37"/>
  <c r="K11" i="28"/>
  <c r="J64"/>
  <c r="K90" i="37"/>
  <c r="L91"/>
  <c r="K64"/>
  <c r="L65"/>
  <c r="J15"/>
  <c r="J9"/>
  <c r="L9" s="1"/>
  <c r="L16"/>
  <c r="J426" i="10"/>
  <c r="L427"/>
  <c r="I381" i="28"/>
  <c r="K382"/>
  <c r="L32" i="10"/>
  <c r="K31"/>
  <c r="K253"/>
  <c r="J626" i="37"/>
  <c r="L627"/>
  <c r="J121" i="10"/>
  <c r="L122"/>
  <c r="J81" i="28"/>
  <c r="K81" s="1"/>
  <c r="K82"/>
  <c r="K355" i="37"/>
  <c r="K170" i="28"/>
  <c r="J165"/>
  <c r="L227" i="10"/>
  <c r="K159" i="37"/>
  <c r="L160"/>
  <c r="L212" i="10"/>
  <c r="K456"/>
  <c r="L457"/>
  <c r="J479" i="37"/>
  <c r="L479" s="1"/>
  <c r="J480"/>
  <c r="L480" s="1"/>
  <c r="L481"/>
  <c r="I286" i="28"/>
  <c r="K287"/>
  <c r="K612" i="37"/>
  <c r="L613"/>
  <c r="K571"/>
  <c r="L572"/>
  <c r="K245" i="10"/>
  <c r="L246"/>
  <c r="L514" i="37"/>
  <c r="K513"/>
  <c r="L513" s="1"/>
  <c r="K499"/>
  <c r="L500"/>
  <c r="J122" i="28"/>
  <c r="K122" s="1"/>
  <c r="K123"/>
  <c r="J121"/>
  <c r="K410" i="10"/>
  <c r="L411"/>
  <c r="L110"/>
  <c r="K104"/>
  <c r="L104" s="1"/>
  <c r="J609" i="37"/>
  <c r="L610"/>
  <c r="K459"/>
  <c r="L459" s="1"/>
  <c r="L460"/>
  <c r="L223"/>
  <c r="K222"/>
  <c r="L222" s="1"/>
  <c r="J448"/>
  <c r="L448" s="1"/>
  <c r="L449"/>
  <c r="J169"/>
  <c r="L169" s="1"/>
  <c r="L170"/>
  <c r="L373"/>
  <c r="K372"/>
  <c r="L372" s="1"/>
  <c r="L518"/>
  <c r="K503"/>
  <c r="L503" s="1"/>
  <c r="K313" i="28"/>
  <c r="L521" i="37"/>
  <c r="K520"/>
  <c r="L520" s="1"/>
  <c r="K358"/>
  <c r="I130" i="28"/>
  <c r="K131"/>
  <c r="I241"/>
  <c r="J63"/>
  <c r="L489" i="37"/>
  <c r="J487"/>
  <c r="L487" s="1"/>
  <c r="J488"/>
  <c r="L488" s="1"/>
  <c r="K440"/>
  <c r="L443"/>
  <c r="K442"/>
  <c r="L81"/>
  <c r="K80"/>
  <c r="J209"/>
  <c r="L210"/>
  <c r="J306"/>
  <c r="L306" s="1"/>
  <c r="L307"/>
  <c r="K360"/>
  <c r="J137"/>
  <c r="L138"/>
  <c r="J490"/>
  <c r="L490" s="1"/>
  <c r="L491"/>
  <c r="J131"/>
  <c r="L132"/>
  <c r="K38" i="28"/>
  <c r="J31"/>
  <c r="L324" i="37"/>
  <c r="K323"/>
  <c r="L323" s="1"/>
  <c r="L286"/>
  <c r="K312"/>
  <c r="L313"/>
  <c r="K410" i="28"/>
  <c r="J409"/>
  <c r="J171" i="37"/>
  <c r="L171" s="1"/>
  <c r="L172"/>
  <c r="J204"/>
  <c r="L204" s="1"/>
  <c r="L205"/>
  <c r="L619"/>
  <c r="K618"/>
  <c r="L618" s="1"/>
  <c r="K647"/>
  <c r="L648"/>
  <c r="J353"/>
  <c r="J143"/>
  <c r="L143" s="1"/>
  <c r="L144"/>
  <c r="K346" i="28"/>
  <c r="J338"/>
  <c r="J425" i="37"/>
  <c r="L426"/>
  <c r="J119"/>
  <c r="L119" s="1"/>
  <c r="L120"/>
  <c r="K305" i="28"/>
  <c r="J304"/>
  <c r="J301" i="37"/>
  <c r="L302"/>
  <c r="J534"/>
  <c r="L534" s="1"/>
  <c r="L535"/>
  <c r="K155" i="28"/>
  <c r="I154"/>
  <c r="K575" i="37"/>
  <c r="L652"/>
  <c r="J270" i="28"/>
  <c r="K325" i="37"/>
  <c r="L325" s="1"/>
  <c r="L326"/>
  <c r="J184" i="28"/>
  <c r="K197"/>
  <c r="K127" i="37"/>
  <c r="L128"/>
  <c r="J602"/>
  <c r="L603"/>
  <c r="K236" i="28"/>
  <c r="I235"/>
  <c r="J405" i="37"/>
  <c r="L405" s="1"/>
  <c r="L406"/>
  <c r="K421"/>
  <c r="I357" i="28"/>
  <c r="K358"/>
  <c r="J111" i="37"/>
  <c r="L111" s="1"/>
  <c r="L118"/>
  <c r="L526"/>
  <c r="K293"/>
  <c r="L293" s="1"/>
  <c r="L296"/>
  <c r="K295"/>
  <c r="J223" i="28"/>
  <c r="K223" s="1"/>
  <c r="K224"/>
  <c r="J49"/>
  <c r="K49" s="1"/>
  <c r="K50"/>
  <c r="L162" i="37"/>
  <c r="L164"/>
  <c r="L519"/>
  <c r="L163"/>
  <c r="L215"/>
  <c r="K214"/>
  <c r="J36"/>
  <c r="L36" s="1"/>
  <c r="L37"/>
  <c r="K251"/>
  <c r="L252"/>
  <c r="J394"/>
  <c r="K216"/>
  <c r="L216" s="1"/>
  <c r="L217"/>
  <c r="K101"/>
  <c r="L102"/>
  <c r="J395"/>
  <c r="L395" s="1"/>
  <c r="L396"/>
  <c r="J547"/>
  <c r="L547" s="1"/>
  <c r="L548"/>
  <c r="L31" i="10" l="1"/>
  <c r="K20"/>
  <c r="J14" i="37"/>
  <c r="L15"/>
  <c r="L90"/>
  <c r="D34" i="61"/>
  <c r="D35" s="1"/>
  <c r="E8" i="17"/>
  <c r="J362" i="37"/>
  <c r="L363"/>
  <c r="K370" i="10"/>
  <c r="L370" s="1"/>
  <c r="L371"/>
  <c r="I430" i="28"/>
  <c r="I428"/>
  <c r="L438" i="10"/>
  <c r="J261" i="37"/>
  <c r="L262"/>
  <c r="K174" i="28"/>
  <c r="J173"/>
  <c r="J257"/>
  <c r="K266"/>
  <c r="K96" i="37"/>
  <c r="L97"/>
  <c r="J365" i="28"/>
  <c r="K366"/>
  <c r="J120"/>
  <c r="K121"/>
  <c r="K498" i="37"/>
  <c r="L498" s="1"/>
  <c r="L499"/>
  <c r="L245" i="10"/>
  <c r="K244"/>
  <c r="L244" s="1"/>
  <c r="L612" i="37"/>
  <c r="K606"/>
  <c r="K354"/>
  <c r="L355"/>
  <c r="J120" i="10"/>
  <c r="L121"/>
  <c r="K252"/>
  <c r="I380" i="28"/>
  <c r="K381"/>
  <c r="K400" i="37"/>
  <c r="L401"/>
  <c r="L28"/>
  <c r="K27"/>
  <c r="J562"/>
  <c r="J564"/>
  <c r="L565"/>
  <c r="J128" i="10"/>
  <c r="L128" s="1"/>
  <c r="L129"/>
  <c r="K194" i="37"/>
  <c r="L197"/>
  <c r="K196"/>
  <c r="K75" i="28"/>
  <c r="I64"/>
  <c r="K558" i="37"/>
  <c r="L559"/>
  <c r="K319"/>
  <c r="L320"/>
  <c r="K317"/>
  <c r="K226" i="10"/>
  <c r="L65"/>
  <c r="J608" i="37"/>
  <c r="L609"/>
  <c r="L410" i="10"/>
  <c r="K389"/>
  <c r="L389" s="1"/>
  <c r="K455"/>
  <c r="L456"/>
  <c r="K158" i="37"/>
  <c r="L159"/>
  <c r="K156"/>
  <c r="K63"/>
  <c r="L64"/>
  <c r="L413"/>
  <c r="K412"/>
  <c r="K410"/>
  <c r="L410" s="1"/>
  <c r="J371" i="28"/>
  <c r="K316" i="10"/>
  <c r="L317"/>
  <c r="L235" i="37"/>
  <c r="K234"/>
  <c r="J418" i="28"/>
  <c r="K419"/>
  <c r="K111"/>
  <c r="J100"/>
  <c r="J233" i="10"/>
  <c r="L234"/>
  <c r="J140"/>
  <c r="L153"/>
  <c r="L64"/>
  <c r="K570" i="37"/>
  <c r="L571"/>
  <c r="I285" i="28"/>
  <c r="K286"/>
  <c r="J164"/>
  <c r="K165"/>
  <c r="L626" i="37"/>
  <c r="J625"/>
  <c r="J623"/>
  <c r="L623" s="1"/>
  <c r="J417" i="10"/>
  <c r="J416" s="1"/>
  <c r="L426"/>
  <c r="J631" i="37"/>
  <c r="J629"/>
  <c r="L629" s="1"/>
  <c r="L632"/>
  <c r="J254" i="10"/>
  <c r="L255"/>
  <c r="J483" i="37"/>
  <c r="L484"/>
  <c r="J21"/>
  <c r="L22"/>
  <c r="J19"/>
  <c r="L19" s="1"/>
  <c r="I440" i="28"/>
  <c r="K441"/>
  <c r="J51" i="37"/>
  <c r="L52"/>
  <c r="J49"/>
  <c r="K322" i="28"/>
  <c r="J321"/>
  <c r="J475" i="37"/>
  <c r="J473"/>
  <c r="L476"/>
  <c r="J309" i="10"/>
  <c r="L310"/>
  <c r="K274" i="37"/>
  <c r="L274" s="1"/>
  <c r="L277"/>
  <c r="K276"/>
  <c r="L597"/>
  <c r="J594"/>
  <c r="L594" s="1"/>
  <c r="J596"/>
  <c r="L418" i="10"/>
  <c r="K417"/>
  <c r="I20" i="28"/>
  <c r="I21"/>
  <c r="K21" s="1"/>
  <c r="K22"/>
  <c r="J391"/>
  <c r="K392"/>
  <c r="J425"/>
  <c r="J424"/>
  <c r="J242"/>
  <c r="K249"/>
  <c r="J300" i="37"/>
  <c r="J299" s="1"/>
  <c r="L301"/>
  <c r="J424"/>
  <c r="L424" s="1"/>
  <c r="L425"/>
  <c r="K31" i="28"/>
  <c r="J30"/>
  <c r="K235"/>
  <c r="I234"/>
  <c r="K154"/>
  <c r="I153"/>
  <c r="J408"/>
  <c r="K408" s="1"/>
  <c r="K409"/>
  <c r="K100" i="37"/>
  <c r="L100" s="1"/>
  <c r="L101"/>
  <c r="J387"/>
  <c r="K357" i="28"/>
  <c r="I336"/>
  <c r="J601" i="37"/>
  <c r="L601" s="1"/>
  <c r="L602"/>
  <c r="K184" i="28"/>
  <c r="J183"/>
  <c r="K183" s="1"/>
  <c r="K574" i="37"/>
  <c r="L574" s="1"/>
  <c r="L575"/>
  <c r="J352"/>
  <c r="K646"/>
  <c r="L646" s="1"/>
  <c r="L647"/>
  <c r="L312"/>
  <c r="K311"/>
  <c r="K75"/>
  <c r="L75" s="1"/>
  <c r="L80"/>
  <c r="K74"/>
  <c r="K439"/>
  <c r="L439" s="1"/>
  <c r="L440"/>
  <c r="K357"/>
  <c r="L214"/>
  <c r="J269" i="28"/>
  <c r="K304"/>
  <c r="J297"/>
  <c r="K297" s="1"/>
  <c r="J337"/>
  <c r="K338"/>
  <c r="L209" i="37"/>
  <c r="J203"/>
  <c r="I120" i="28"/>
  <c r="K130"/>
  <c r="L295" i="37"/>
  <c r="K294"/>
  <c r="L294" s="1"/>
  <c r="L127"/>
  <c r="K126"/>
  <c r="K441"/>
  <c r="L441" s="1"/>
  <c r="L442"/>
  <c r="L131"/>
  <c r="J136"/>
  <c r="L136" s="1"/>
  <c r="L137"/>
  <c r="K416"/>
  <c r="K418"/>
  <c r="K420"/>
  <c r="L251"/>
  <c r="K250"/>
  <c r="J423" i="28" l="1"/>
  <c r="K275" i="37"/>
  <c r="L275" s="1"/>
  <c r="L276"/>
  <c r="K321" i="28"/>
  <c r="J312"/>
  <c r="K312" s="1"/>
  <c r="J50" i="37"/>
  <c r="L50" s="1"/>
  <c r="L51"/>
  <c r="J630"/>
  <c r="L630" s="1"/>
  <c r="L631"/>
  <c r="L625"/>
  <c r="J624"/>
  <c r="L624" s="1"/>
  <c r="K157"/>
  <c r="L157" s="1"/>
  <c r="L158"/>
  <c r="K316"/>
  <c r="L316" s="1"/>
  <c r="L317"/>
  <c r="L558"/>
  <c r="K557"/>
  <c r="K391" i="28"/>
  <c r="J390"/>
  <c r="K390" s="1"/>
  <c r="L417" i="10"/>
  <c r="K416"/>
  <c r="L416" s="1"/>
  <c r="J474" i="37"/>
  <c r="L474" s="1"/>
  <c r="L475"/>
  <c r="J482"/>
  <c r="L482" s="1"/>
  <c r="L483"/>
  <c r="K164" i="28"/>
  <c r="J163"/>
  <c r="L570" i="37"/>
  <c r="K569"/>
  <c r="K100" i="28"/>
  <c r="J99"/>
  <c r="K233" i="37"/>
  <c r="L234"/>
  <c r="L196"/>
  <c r="K195"/>
  <c r="L195" s="1"/>
  <c r="K26"/>
  <c r="L27"/>
  <c r="I429" i="28"/>
  <c r="K429" s="1"/>
  <c r="J423" i="37"/>
  <c r="K430" i="28"/>
  <c r="J361" i="37"/>
  <c r="J359"/>
  <c r="L362"/>
  <c r="J241" i="28"/>
  <c r="K242"/>
  <c r="K20"/>
  <c r="J471" i="37"/>
  <c r="L471" s="1"/>
  <c r="J472"/>
  <c r="L472" s="1"/>
  <c r="L473"/>
  <c r="J42"/>
  <c r="L49"/>
  <c r="I439" i="28"/>
  <c r="K440"/>
  <c r="J226" i="10"/>
  <c r="J211" s="1"/>
  <c r="L233"/>
  <c r="J417" i="28"/>
  <c r="K418"/>
  <c r="K315" i="10"/>
  <c r="L316"/>
  <c r="L412" i="37"/>
  <c r="K411"/>
  <c r="L411" s="1"/>
  <c r="K155"/>
  <c r="L155" s="1"/>
  <c r="L156"/>
  <c r="L455" i="10"/>
  <c r="K454"/>
  <c r="J607" i="37"/>
  <c r="L608"/>
  <c r="K211" i="10"/>
  <c r="L211" s="1"/>
  <c r="K318" i="37"/>
  <c r="L318" s="1"/>
  <c r="L319"/>
  <c r="L562"/>
  <c r="J539"/>
  <c r="J525" s="1"/>
  <c r="K394"/>
  <c r="L400"/>
  <c r="K353"/>
  <c r="L354"/>
  <c r="L96"/>
  <c r="K95"/>
  <c r="I427" i="28"/>
  <c r="K428"/>
  <c r="L20" i="10"/>
  <c r="K10"/>
  <c r="J247" i="37"/>
  <c r="J139" i="10"/>
  <c r="L139" s="1"/>
  <c r="L140"/>
  <c r="J364" i="28"/>
  <c r="K365"/>
  <c r="L596" i="37"/>
  <c r="J595"/>
  <c r="L595" s="1"/>
  <c r="J20"/>
  <c r="L20" s="1"/>
  <c r="L21"/>
  <c r="J253" i="10"/>
  <c r="L254"/>
  <c r="I270" i="28"/>
  <c r="K285"/>
  <c r="K62" i="37"/>
  <c r="L63"/>
  <c r="I63" i="28"/>
  <c r="K63" s="1"/>
  <c r="K64"/>
  <c r="L194" i="37"/>
  <c r="K193"/>
  <c r="J563"/>
  <c r="L563" s="1"/>
  <c r="L564"/>
  <c r="J172" i="28"/>
  <c r="K172" s="1"/>
  <c r="K173"/>
  <c r="J13" i="37"/>
  <c r="L14"/>
  <c r="J11"/>
  <c r="J125"/>
  <c r="J124" s="1"/>
  <c r="J17" s="1"/>
  <c r="L309" i="10"/>
  <c r="J308"/>
  <c r="K380" i="28"/>
  <c r="I372"/>
  <c r="J119" i="10"/>
  <c r="L120"/>
  <c r="J256" i="28"/>
  <c r="K257"/>
  <c r="J248" i="37"/>
  <c r="L248" s="1"/>
  <c r="L261"/>
  <c r="E24" i="61"/>
  <c r="E23" s="1"/>
  <c r="E22" s="1"/>
  <c r="E34"/>
  <c r="E35" s="1"/>
  <c r="K337" i="28"/>
  <c r="J336"/>
  <c r="K336" s="1"/>
  <c r="J386" i="37"/>
  <c r="L250"/>
  <c r="K249"/>
  <c r="L249" s="1"/>
  <c r="K417"/>
  <c r="J202"/>
  <c r="L203"/>
  <c r="K30" i="28"/>
  <c r="J19"/>
  <c r="L126" i="37"/>
  <c r="K125"/>
  <c r="K120" i="28"/>
  <c r="L74" i="37"/>
  <c r="J351"/>
  <c r="K419"/>
  <c r="K300"/>
  <c r="L311"/>
  <c r="I371" i="28" l="1"/>
  <c r="K372"/>
  <c r="J10" i="37"/>
  <c r="L10" s="1"/>
  <c r="L11"/>
  <c r="L62"/>
  <c r="K61"/>
  <c r="J252" i="10"/>
  <c r="L253"/>
  <c r="J234" i="28"/>
  <c r="K234" s="1"/>
  <c r="K241"/>
  <c r="L26" i="37"/>
  <c r="K25"/>
  <c r="L25" s="1"/>
  <c r="L233"/>
  <c r="K232"/>
  <c r="J9" i="10"/>
  <c r="L119"/>
  <c r="K192" i="37"/>
  <c r="L192" s="1"/>
  <c r="L193"/>
  <c r="J416" i="28"/>
  <c r="K417"/>
  <c r="I431"/>
  <c r="K431" s="1"/>
  <c r="K439"/>
  <c r="J360" i="37"/>
  <c r="L360" s="1"/>
  <c r="L361"/>
  <c r="L569"/>
  <c r="K568"/>
  <c r="L568" s="1"/>
  <c r="L557"/>
  <c r="K546"/>
  <c r="L226" i="10"/>
  <c r="J12" i="37"/>
  <c r="L12" s="1"/>
  <c r="L13"/>
  <c r="I269" i="28"/>
  <c r="K270"/>
  <c r="K364"/>
  <c r="J363"/>
  <c r="L10" i="10"/>
  <c r="K9"/>
  <c r="L95" i="37"/>
  <c r="K84"/>
  <c r="K446" i="10"/>
  <c r="L446" s="1"/>
  <c r="L454"/>
  <c r="J358" i="37"/>
  <c r="L359"/>
  <c r="L308" i="10"/>
  <c r="J307"/>
  <c r="L307" s="1"/>
  <c r="J255" i="28"/>
  <c r="K256"/>
  <c r="I426"/>
  <c r="K427"/>
  <c r="K352" i="37"/>
  <c r="L353"/>
  <c r="K387"/>
  <c r="L394"/>
  <c r="J606"/>
  <c r="L606" s="1"/>
  <c r="L607"/>
  <c r="L315" i="10"/>
  <c r="K314"/>
  <c r="J418" i="37"/>
  <c r="J422"/>
  <c r="L423"/>
  <c r="K99" i="28"/>
  <c r="J98"/>
  <c r="J162"/>
  <c r="K163"/>
  <c r="I19"/>
  <c r="I9" s="1"/>
  <c r="J340" i="37"/>
  <c r="J201"/>
  <c r="L202"/>
  <c r="L300"/>
  <c r="K299"/>
  <c r="K124"/>
  <c r="L124" s="1"/>
  <c r="L125"/>
  <c r="K19" i="28"/>
  <c r="J153" l="1"/>
  <c r="K153" s="1"/>
  <c r="K162"/>
  <c r="J421" i="37"/>
  <c r="L422"/>
  <c r="L84"/>
  <c r="K73"/>
  <c r="L73" s="1"/>
  <c r="L546"/>
  <c r="K539"/>
  <c r="K386"/>
  <c r="L387"/>
  <c r="I424" i="28"/>
  <c r="I425"/>
  <c r="K425" s="1"/>
  <c r="I455"/>
  <c r="K426"/>
  <c r="I254"/>
  <c r="K269"/>
  <c r="I363"/>
  <c r="K371"/>
  <c r="L314" i="10"/>
  <c r="K251"/>
  <c r="L251" s="1"/>
  <c r="L9"/>
  <c r="L232" i="37"/>
  <c r="K201"/>
  <c r="K200" s="1"/>
  <c r="K42"/>
  <c r="L42" s="1"/>
  <c r="L61"/>
  <c r="K363" i="28"/>
  <c r="J97"/>
  <c r="K98"/>
  <c r="J417" i="37"/>
  <c r="L418"/>
  <c r="K351"/>
  <c r="L352"/>
  <c r="K255" i="28"/>
  <c r="J254"/>
  <c r="J357" i="37"/>
  <c r="L357" s="1"/>
  <c r="L358"/>
  <c r="J415" i="28"/>
  <c r="K415" s="1"/>
  <c r="K416"/>
  <c r="J251" i="10"/>
  <c r="L252"/>
  <c r="J8"/>
  <c r="L299" i="37"/>
  <c r="K247"/>
  <c r="L247" s="1"/>
  <c r="J338"/>
  <c r="J339"/>
  <c r="J200"/>
  <c r="L201"/>
  <c r="K17"/>
  <c r="C27" i="61" l="1"/>
  <c r="C36"/>
  <c r="C38" s="1"/>
  <c r="J416" i="37"/>
  <c r="L417"/>
  <c r="K525"/>
  <c r="L525" s="1"/>
  <c r="L539"/>
  <c r="K340"/>
  <c r="L351"/>
  <c r="K97" i="28"/>
  <c r="J9"/>
  <c r="K385" i="37"/>
  <c r="L386"/>
  <c r="K254" i="28"/>
  <c r="K8" i="10"/>
  <c r="I423" i="28"/>
  <c r="K424"/>
  <c r="J420" i="37"/>
  <c r="L421"/>
  <c r="L200"/>
  <c r="L17"/>
  <c r="K423" i="28" l="1"/>
  <c r="I8"/>
  <c r="L10" s="1"/>
  <c r="C26" i="61"/>
  <c r="C25" s="1"/>
  <c r="C21" s="1"/>
  <c r="C10" s="1"/>
  <c r="C28" s="1"/>
  <c r="G29"/>
  <c r="K9" i="28"/>
  <c r="J8"/>
  <c r="J419" i="37"/>
  <c r="L419" s="1"/>
  <c r="L420"/>
  <c r="K338"/>
  <c r="K339"/>
  <c r="L339" s="1"/>
  <c r="L340"/>
  <c r="L416"/>
  <c r="J385"/>
  <c r="J8" s="1"/>
  <c r="M17" s="1"/>
  <c r="D36" i="61"/>
  <c r="D38" s="1"/>
  <c r="L8" i="10"/>
  <c r="M9" i="37"/>
  <c r="O8" l="1"/>
  <c r="E27" i="61"/>
  <c r="E36"/>
  <c r="E38" s="1"/>
  <c r="K8" i="37"/>
  <c r="L338"/>
  <c r="M10" i="28"/>
  <c r="K8"/>
  <c r="N10" s="1"/>
  <c r="L385" i="37"/>
  <c r="E26" i="61" l="1"/>
  <c r="E25" s="1"/>
  <c r="E21" s="1"/>
  <c r="E10" s="1"/>
  <c r="E28" s="1"/>
  <c r="I29"/>
  <c r="N17" i="37"/>
  <c r="L8"/>
  <c r="O9" s="1"/>
  <c r="N9"/>
</calcChain>
</file>

<file path=xl/sharedStrings.xml><?xml version="1.0" encoding="utf-8"?>
<sst xmlns="http://schemas.openxmlformats.org/spreadsheetml/2006/main" count="10404" uniqueCount="558">
  <si>
    <t>Муниципальная программа Кадошкинского муниципального района "Развитие дорожного хозяйства, автомобильных дорого и транспортного обслуживания Кадошкинского муниципального района на 2019-2024 годы"</t>
  </si>
  <si>
    <t>Муниципальная программа  "Развитие молодежной политики и патриотическое воспитание в Кадошкинском муниципальном районе  на 2016 -2024 годы"</t>
  </si>
  <si>
    <t>Муниципальная программа Управление муниципальным имуществом и земельными ресурсами на территории Кадошкинского муниципального района на 2017-2024 годы"</t>
  </si>
  <si>
    <t>Предоставление молодым семьям социальных выплат на строительство или приобретение жилья</t>
  </si>
  <si>
    <t>44010</t>
  </si>
  <si>
    <t>Доплаты к пенсиям муниципальных служащих Кадошкинского муниципального района Республики Мордовия</t>
  </si>
  <si>
    <t>Z0820</t>
  </si>
  <si>
    <t>42470</t>
  </si>
  <si>
    <t>77210</t>
  </si>
  <si>
    <t>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</si>
  <si>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</si>
  <si>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</si>
  <si>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Молодежная политика</t>
  </si>
  <si>
    <t xml:space="preserve">Основное мероприятяие "Развитие библиотечного дела" </t>
  </si>
  <si>
    <t>Основное мероприятие "Развитие исполнительных искусств"</t>
  </si>
  <si>
    <t>Основное мероприятие "Выплата субсидий социально ориентированным некоммерческим организациям"</t>
  </si>
  <si>
    <r>
      <t>Подпрограмма </t>
    </r>
    <r>
      <rPr>
        <b/>
        <sz val="14"/>
        <rFont val="Times New Roman"/>
        <family val="1"/>
        <charset val="204"/>
      </rPr>
      <t>"</t>
    </r>
    <r>
      <rPr>
        <sz val="14"/>
        <rFont val="Times New Roman"/>
        <family val="1"/>
        <charset val="204"/>
      </rPr>
      <t>Финансовая поддержка социально ориентированным организациям"</t>
    </r>
  </si>
  <si>
    <t>Основное мероприятие "Назначение и выплата пенсии за выслугу лет бывшим работникам органов местного самоуправления"</t>
  </si>
  <si>
    <t>Подпрограмма "Развитие мер социальной поддержки отдельных категорий граждан"</t>
  </si>
  <si>
    <t>Основное мероприятие "Развитие дополнительного  образования"</t>
  </si>
  <si>
    <t xml:space="preserve">Молодежная политика  </t>
  </si>
  <si>
    <t>Основное мероприятие "Организация и осуществление деятельности по опеке и попечительству"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</si>
  <si>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</si>
  <si>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Оосновное мероприятие "Развитие библиотечного дела"</t>
  </si>
  <si>
    <t>Основное мероприятие "Обеспечение функций деятельности муниципального архива Кадошкинского муниципального района"</t>
  </si>
  <si>
    <t>Мероприятия, направленные на развитие межнациональных отношений</t>
  </si>
  <si>
    <t>Основное мероприятие "Мероприятия, направленные на развитие межнациональных отношений"</t>
  </si>
  <si>
    <t>Основное мероприятие "Мероприятия по повышению безопасности жизнедеятельности населения и территорий в Кадошкинском муниципальном районе"</t>
  </si>
  <si>
    <t>Основное мероприятие "Мероприятия по охране общественного порядка и профилактике правонарушений в Кадошкинском муниципальном районе"</t>
  </si>
  <si>
    <t>Основное мероприятие " Обеспечение сохранности автомобильных дорог, искусственных сооружений на них на уровне, соответствующем категории дороги"</t>
  </si>
  <si>
    <t>Основное мероприятие "Совершенствование бюджетного процесса в Кадошкинским муниципальном районе, совершенствование процедуры составления и организации исполнения бюджета Кадошкинского муниципального района"</t>
  </si>
  <si>
    <t xml:space="preserve">Подпрограмма "Эффективное использование бюджетного потенциала" </t>
  </si>
  <si>
    <t>Основное мероприятие "Обеспечение функций архивной службы Кадошкинского муниципального района Республики Мордовия"</t>
  </si>
  <si>
    <t>Основное мероприятие "Поддержка малого и среднего предпринимательства в Кадошкинском муниципальном районе"</t>
  </si>
  <si>
    <t xml:space="preserve">Мероприятия по поддержке субъектов малого и среднего предпринимательства </t>
  </si>
  <si>
    <t>Основное мероприятие "Укреплению общественного порядка и обеспечение общественной безопасности в Кадошкинским муниципальном районе"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</si>
  <si>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</si>
  <si>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Условно утвержденные расходы</t>
  </si>
  <si>
    <t xml:space="preserve">Молодежная политика </t>
  </si>
  <si>
    <t>Основное мероприятие "Развитие дополнительного образования"</t>
  </si>
  <si>
    <t>Основное мероприятие "Создание специализированного жилищного фонда, предоставление жилых помещений детям-сиротам"</t>
  </si>
  <si>
    <t>Подпрограмма "Развитие жилищно-коммунальной сферы и повышение качаства предоставляемых услуг на территории Кадошкинского муниципального района"</t>
  </si>
  <si>
    <t>Основное мероприятие "Обеспечение жильем отдельных категорий граждан"</t>
  </si>
  <si>
    <t>Основное мероприятие "Информационно-методическое обеспечение учреждений образования"</t>
  </si>
  <si>
    <t xml:space="preserve">Основное мероприятие "Реализация Молодежной политики и патриотическое воспитание в Кадошкинском муниципальном район" </t>
  </si>
  <si>
    <t>510</t>
  </si>
  <si>
    <t>Дотация</t>
  </si>
  <si>
    <t>Обслуживание государственного (муниципального) внутреннего долга</t>
  </si>
  <si>
    <t>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</t>
  </si>
  <si>
    <t>Основное мероприятие "Реализация Молодежной политики и патриотическое воспитание в Кадошкинском муниципальном район"</t>
  </si>
  <si>
    <r>
      <t>Подпрограмма  </t>
    </r>
    <r>
      <rPr>
        <b/>
        <sz val="12"/>
        <color indexed="8"/>
        <rFont val="Times New Roman"/>
        <family val="1"/>
        <charset val="204"/>
      </rPr>
      <t>"</t>
    </r>
    <r>
      <rPr>
        <sz val="12"/>
        <color indexed="8"/>
        <rFont val="Times New Roman"/>
        <family val="1"/>
        <charset val="204"/>
      </rPr>
      <t>Финансовая поддержка социально ориентированным организациям"</t>
    </r>
  </si>
  <si>
    <t>Муниципальная программа "Комплексная программа по усилению борьбы с преступностью и профилактике правонарушений на 2020-2024 год"</t>
  </si>
  <si>
    <t>901 2 02 39998 05 0000 150</t>
  </si>
  <si>
    <t>41990</t>
  </si>
  <si>
    <t>99</t>
  </si>
  <si>
    <t>Основное мероприятие "Развитие библиотечного дела"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</si>
  <si>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</si>
  <si>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</si>
  <si>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</si>
  <si>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</si>
  <si>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000 01 03 00 00 00 0000 000</t>
  </si>
  <si>
    <t>000 01 03 01 00 00 0000 000</t>
  </si>
  <si>
    <t>000 01 03 01 00 00 0000 800</t>
  </si>
  <si>
    <t>000 01 03 01 00 05 0000 810</t>
  </si>
  <si>
    <t>000 01 05 00 00 00 0000 000</t>
  </si>
  <si>
    <t>000 01 05 02 00 00 0000 500</t>
  </si>
  <si>
    <t>000 01 05 02 01 00 0000 510</t>
  </si>
  <si>
    <t>000 01 05 02 01 05 0000 510</t>
  </si>
  <si>
    <t>000 01 05 02 00 00 0000 600</t>
  </si>
  <si>
    <t>000 01 05 02 01 00 0000 610</t>
  </si>
  <si>
    <t>000 01 05 02 01 05 0000 610</t>
  </si>
  <si>
    <t>Оценка недвижимости, признание прав и регулирование отношений по муниципальной собственности</t>
  </si>
  <si>
    <t>L3040</t>
  </si>
  <si>
    <t>Основное мероприятие "Организация бесплатного горячего питания обучающихся, получающих начальное общее образование в Кадошкинским муниципальном районе"</t>
  </si>
  <si>
    <t>42600</t>
  </si>
  <si>
    <t>Реализация мероприятий, связанных с предупреждением распространения коронавирусной инфекции (2019-nCoV) на территории Кадошкинского муниципального района</t>
  </si>
  <si>
    <t>53030</t>
  </si>
  <si>
    <t>Основное мероприятие "Обеспечение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организаций"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</si>
  <si>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</si>
  <si>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</si>
  <si>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</si>
  <si>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</si>
  <si>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61020</t>
  </si>
  <si>
    <t>Учреждения по обеспечению хозяйственного обслуживания</t>
  </si>
  <si>
    <t>Всего</t>
  </si>
  <si>
    <t>Латышовское сельское поселение</t>
  </si>
  <si>
    <t>Пушкинское сельское поселение</t>
  </si>
  <si>
    <t>Адашевское сельское поселение</t>
  </si>
  <si>
    <t>Большеполянское сельское поселение</t>
  </si>
  <si>
    <t>Паевское сельское поселение</t>
  </si>
  <si>
    <t>77030</t>
  </si>
  <si>
    <t>77020</t>
  </si>
  <si>
    <t>000 01 06 00 00 00 0000 000</t>
  </si>
  <si>
    <t>000 01 06 05 00 00 0000 000</t>
  </si>
  <si>
    <t>000 01 06 05 02 00 0000 600</t>
  </si>
  <si>
    <t>000 01 06 05 02 05 0000 640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</si>
  <si>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</si>
  <si>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</si>
  <si>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</si>
  <si>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00</t>
  </si>
  <si>
    <t>17</t>
  </si>
  <si>
    <t>0</t>
  </si>
  <si>
    <t>3</t>
  </si>
  <si>
    <t>Мероприятия в области молодежной политики</t>
  </si>
  <si>
    <t>Мероприятия в области спорта и физической культуры</t>
  </si>
  <si>
    <t>Архивные учреждения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</si>
  <si>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</si>
  <si>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89</t>
  </si>
  <si>
    <t>06</t>
  </si>
  <si>
    <t>11</t>
  </si>
  <si>
    <t xml:space="preserve"> Пенсионное обеспечение</t>
  </si>
  <si>
    <t>(тыс.рублей)</t>
  </si>
  <si>
    <t>Другие вопросы в области нациоанльной безопасности и правоохранительной деятельности</t>
  </si>
  <si>
    <t>Другие вопросы в области национальной политики</t>
  </si>
  <si>
    <t xml:space="preserve">Физическая культура </t>
  </si>
  <si>
    <t>БЕЗВОЗМЕЗДНЫЕ ПОСТУПЛЕНИЯ</t>
  </si>
  <si>
    <t>Сумма</t>
  </si>
  <si>
    <t>540</t>
  </si>
  <si>
    <t>Иные межбюджетные трансферты</t>
  </si>
  <si>
    <t>Централизованные бухгалтерии</t>
  </si>
  <si>
    <t>Учебно-методические кабинеты,  группы хозяйственного обслуживания, учебные фильмотеки, межшкольные учебно-производственные кабинеты, логопедические пункты</t>
  </si>
  <si>
    <t>ПРз</t>
  </si>
  <si>
    <t>Судебная система</t>
  </si>
  <si>
    <t>(тыс. рублей)</t>
  </si>
  <si>
    <t>1</t>
  </si>
  <si>
    <t>2</t>
  </si>
  <si>
    <t>ВСЕГО</t>
  </si>
  <si>
    <t>Наименование</t>
  </si>
  <si>
    <t>Рз</t>
  </si>
  <si>
    <t>ПР</t>
  </si>
  <si>
    <t>ЦСР</t>
  </si>
  <si>
    <t>ВР</t>
  </si>
  <si>
    <t>Адм</t>
  </si>
  <si>
    <t>Общегосударственные вопросы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</si>
  <si>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</si>
  <si>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01</t>
  </si>
  <si>
    <t>04</t>
  </si>
  <si>
    <t>900</t>
  </si>
  <si>
    <t>Функционирование Правительства Российской Федерации, высших исполнительных  органов государственной  власти субъектов Российской Федерации, местных администраций</t>
  </si>
  <si>
    <t xml:space="preserve">Резервные фонды </t>
  </si>
  <si>
    <t>901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</si>
  <si>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</si>
  <si>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кабинеты, логопедические пункты</t>
  </si>
  <si>
    <t>Функционирование Правительства Российской Федерации, высших исполнительных органовгосударственной власти субъектов Российской Федерации, местных администраций</t>
  </si>
  <si>
    <t>Подготовка, переподготовка и повышение квалификации кадров</t>
  </si>
  <si>
    <t>Мероприятия по укреплению общественного порядка и обеспечению общественной безопасности</t>
  </si>
  <si>
    <t>Процентные платежи по муниципальному долгу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</si>
  <si>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</si>
  <si>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</si>
  <si>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</si>
  <si>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</si>
  <si>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</si>
  <si>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Общее образование</t>
  </si>
  <si>
    <t>Культура</t>
  </si>
  <si>
    <t>14</t>
  </si>
  <si>
    <t>Дворцы и дома культуры, другие учреждения культуры и средств массовой информации</t>
  </si>
  <si>
    <t>Библиотеки</t>
  </si>
  <si>
    <t>Социальная политика</t>
  </si>
  <si>
    <t/>
  </si>
  <si>
    <t>03</t>
  </si>
  <si>
    <t>02</t>
  </si>
  <si>
    <t>10</t>
  </si>
  <si>
    <t>05</t>
  </si>
  <si>
    <t>07</t>
  </si>
  <si>
    <t>09</t>
  </si>
  <si>
    <t>08</t>
  </si>
  <si>
    <t>Другие вопросы в области образования</t>
  </si>
  <si>
    <t>Социальное обеспечение населения</t>
  </si>
  <si>
    <t>Дошкольное образование</t>
  </si>
  <si>
    <t>Физическая культура и спорт</t>
  </si>
  <si>
    <t>Охрана семьи и детства</t>
  </si>
  <si>
    <t>Физическая культура</t>
  </si>
  <si>
    <t>Органы юстиции</t>
  </si>
  <si>
    <t>13</t>
  </si>
  <si>
    <t>Дорожное хозяйство (дорожные фонды)</t>
  </si>
  <si>
    <t>730</t>
  </si>
  <si>
    <t>870</t>
  </si>
  <si>
    <t>Резервные средства</t>
  </si>
  <si>
    <t>Сельское хозяйство и рыболовство</t>
  </si>
  <si>
    <t>360</t>
  </si>
  <si>
    <t>Иные выплаты населению</t>
  </si>
  <si>
    <t>330</t>
  </si>
  <si>
    <t>Публичные нормативные выплаты гражданам несоциального характера</t>
  </si>
  <si>
    <t>Приложение 6</t>
  </si>
  <si>
    <t>41110</t>
  </si>
  <si>
    <t>41120</t>
  </si>
  <si>
    <t>77150</t>
  </si>
  <si>
    <t>41180</t>
  </si>
  <si>
    <t>Подпрограмма «Поддержка и развитие кадрового потенциала в АПК»</t>
  </si>
  <si>
    <t>77160</t>
  </si>
  <si>
    <t>77190</t>
  </si>
  <si>
    <t>77200</t>
  </si>
  <si>
    <t>42060</t>
  </si>
  <si>
    <t>42110</t>
  </si>
  <si>
    <t>03010</t>
  </si>
  <si>
    <t>77180</t>
  </si>
  <si>
    <t>61030</t>
  </si>
  <si>
    <t>61230</t>
  </si>
  <si>
    <t>61040</t>
  </si>
  <si>
    <t>Основное мероприятие «Развитие дошкольного образования»</t>
  </si>
  <si>
    <t>77090</t>
  </si>
  <si>
    <t>77070</t>
  </si>
  <si>
    <t>77080</t>
  </si>
  <si>
    <t>61080</t>
  </si>
  <si>
    <t>61120</t>
  </si>
  <si>
    <t>61160</t>
  </si>
  <si>
    <t>41240</t>
  </si>
  <si>
    <t>61140</t>
  </si>
  <si>
    <t>41250</t>
  </si>
  <si>
    <t>42300</t>
  </si>
  <si>
    <t>51200</t>
  </si>
  <si>
    <t>Коммунальное хозяйство</t>
  </si>
  <si>
    <t>Жилищно-коммунальное хозяйство</t>
  </si>
  <si>
    <t>Учреждения по внешкольной работе с детьми</t>
  </si>
  <si>
    <t>основное мероприятие "Развитие дополнительного образования"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</si>
  <si>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</si>
  <si>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Программа по охране общественного порядка и профилактике правонарушений в Кадошкинском муниципальном районе на 2015-2019 годы</t>
  </si>
  <si>
    <t>Культура, кинематография</t>
  </si>
  <si>
    <t>Обеспечение деятельности Аппарата администрации Кадошкинского муниципального района</t>
  </si>
  <si>
    <t xml:space="preserve">Высшее должностное лицо </t>
  </si>
  <si>
    <t>Расходы учреждений по внешкольной работе с детьми</t>
  </si>
  <si>
    <t>R0820</t>
  </si>
  <si>
    <t>Подпрограмма "Управление муниципальным долгом Кадошкинского муниципального района Республики Мордовия"</t>
  </si>
  <si>
    <t>Основное мероприятие "Обеспечение своевременности исполнения долговых обязательств Республики Мордовия"</t>
  </si>
  <si>
    <t>29</t>
  </si>
  <si>
    <t>24</t>
  </si>
  <si>
    <t>Основное мероприятие создание и совершенствование системы подготовки, переподготовки, повышения квалификации и поддержки кадрового потенциала в агропромышленном комплексе Кадошкинского муниципального района Республики Мордовия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</si>
  <si>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</si>
  <si>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77220</t>
  </si>
  <si>
    <t>65</t>
  </si>
  <si>
    <t>32</t>
  </si>
  <si>
    <t>19</t>
  </si>
  <si>
    <t>Функционирование высшего должностного лица субъекта Российской Федерации и муниципального образования</t>
  </si>
  <si>
    <t>Средства массовой информации</t>
  </si>
  <si>
    <t>Периодическая печать и издательства</t>
  </si>
  <si>
    <t>Субсидии на поддержку социально ориентированных некоммерческих организаций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</si>
  <si>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</si>
  <si>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91010</t>
  </si>
  <si>
    <t>12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</si>
  <si>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</si>
  <si>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</si>
  <si>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 "Повышение эффективности межбюджетных отношений"</t>
  </si>
  <si>
    <t>Основное мероприятие "Выравнивание бюджетной обеспеченности сельских поселений Кадошкинского муниципального района"</t>
  </si>
  <si>
    <t>Приложение 5</t>
  </si>
  <si>
    <t>Приложение 7</t>
  </si>
  <si>
    <t>Другие вопросы в области культуры, кинематографии</t>
  </si>
  <si>
    <t>77110</t>
  </si>
  <si>
    <t>Дополнительное образование детей</t>
  </si>
  <si>
    <t>41210</t>
  </si>
  <si>
    <t>42200</t>
  </si>
  <si>
    <t>Жилищное хозяйство</t>
  </si>
  <si>
    <t>Взнос на капитальный ремонт общего имущества в многоквартирном доме</t>
  </si>
  <si>
    <t>42360</t>
  </si>
  <si>
    <t>61090</t>
  </si>
  <si>
    <t>Школы-детские сады, школы начальные, неполные средние и средние</t>
  </si>
  <si>
    <t>Дошкольные образовательные организации</t>
  </si>
  <si>
    <t>61100</t>
  </si>
  <si>
    <t>41150</t>
  </si>
  <si>
    <t>В</t>
  </si>
  <si>
    <t>44102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</si>
  <si>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</si>
  <si>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бюджетной системы Российской Федерации (межбюджетные субсидии)</t>
  </si>
  <si>
    <t>Дотации на выравнивание бюджетной обеспеченности поселений</t>
  </si>
  <si>
    <t xml:space="preserve">Муниципальная программа повышения эффективности управления муниципальными финансами в Кадошкинском муниципальном районе Республики Мордовия </t>
  </si>
  <si>
    <t>L4970</t>
  </si>
  <si>
    <t>Кредиты кредитных организаций в валюте Российской Федерации</t>
  </si>
  <si>
    <t>Код</t>
  </si>
  <si>
    <t>000 01 02 00 00 00 0000 000</t>
  </si>
  <si>
    <t>000 01 02 00 00 00 0000 700</t>
  </si>
  <si>
    <t>Изменения остатков средств на счетах по учету средств бюджета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</si>
  <si>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</si>
  <si>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</si>
  <si>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</si>
  <si>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</si>
  <si>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Привлечение  средств</t>
  </si>
  <si>
    <t>Итого источников внутреннего финансирования дефицита бюджета Кадошкинского муниципального района</t>
  </si>
  <si>
    <t xml:space="preserve"> </t>
  </si>
  <si>
    <t>2,0 уменьшить расходы</t>
  </si>
  <si>
    <t>000 01 00 00 00 00 0000 000</t>
  </si>
  <si>
    <t>ИСТОЧНИКИ ВНУТРЕННЕГО ФИНАНСИРОВАНИЯ ДЕФИЦИТОВ БЮДЖЕТОВ</t>
  </si>
  <si>
    <t>000 2 00 00000 00 0000 000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</si>
  <si>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</si>
  <si>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</si>
  <si>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</si>
  <si>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</si>
  <si>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000 2 02 20000 00 0000 150</t>
  </si>
  <si>
    <t>000 2 02 30000 00 0000 150</t>
  </si>
  <si>
    <t>Субвенции бюджетам бюджетной системы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</si>
  <si>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</si>
  <si>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</si>
  <si>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901 2 02 30027 05 0000 150</t>
  </si>
  <si>
    <t>901 2 02 35082 05 0000 150</t>
  </si>
  <si>
    <t>901 2 02 35120 05 0000 150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</si>
  <si>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</si>
  <si>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</si>
  <si>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Обслуживание муниципального долга</t>
  </si>
  <si>
    <t>Подготовка,переподготовка и повышение квалификации кадров</t>
  </si>
  <si>
    <t>44101</t>
  </si>
  <si>
    <t>Мероприятия по укреплению общественного порядка и обеспечение общественной безопасности</t>
  </si>
  <si>
    <t>Муниципальная программа повышения эффективности управления муниципальными финансами в Кадошкинском муниципальном районе Республики Мордовия</t>
  </si>
  <si>
    <t>77510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</si>
  <si>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</si>
  <si>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</si>
  <si>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</si>
  <si>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</si>
  <si>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77540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</si>
  <si>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</si>
  <si>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77550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</si>
  <si>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</si>
  <si>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</si>
  <si>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</si>
  <si>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</si>
  <si>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Осуществление государственных полномочий Республики Мордовия по назначению и предоставлению единовременной денежной выплаты на капитальный ремонт жилых помещений, единственными собственниками которых являются дети-сироты и дети, оставшиеся без попечения родителей, а также лица из числа детей-сирот и детей, оставшихся без попечения родителей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</si>
  <si>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</si>
  <si>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120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</si>
  <si>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</si>
  <si>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</si>
  <si>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</si>
  <si>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200</t>
  </si>
  <si>
    <t>240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</si>
  <si>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</si>
  <si>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</si>
  <si>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800</t>
  </si>
  <si>
    <t>850</t>
  </si>
  <si>
    <t>Иные бюджетные ассигнования</t>
  </si>
  <si>
    <t>Уплата налогов, сборов и иных платежей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</si>
  <si>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</si>
  <si>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</si>
  <si>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</si>
  <si>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</si>
  <si>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320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</si>
  <si>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</si>
  <si>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</si>
  <si>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</si>
  <si>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</si>
  <si>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110</t>
  </si>
  <si>
    <t>500</t>
  </si>
  <si>
    <t>Межбюджетные трансферты</t>
  </si>
  <si>
    <t>600</t>
  </si>
  <si>
    <t>700</t>
  </si>
  <si>
    <t>Обслуживание государственного (муниципального) долга</t>
  </si>
  <si>
    <t>Вр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</si>
  <si>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</si>
  <si>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</si>
  <si>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Социальные выплаты гражданам, кроме публичных нормативных социальных выплат</t>
  </si>
  <si>
    <t>610</t>
  </si>
  <si>
    <t>Администрация Кадошкинского муниципального района Республики Мордовия</t>
  </si>
  <si>
    <t>Финансовое управление администрации Кадошкинского муниципального района Республики Мордовия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</si>
  <si>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</si>
  <si>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</si>
  <si>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Основное мероприятие "Развитие общего образования"</t>
  </si>
  <si>
    <t>Основное мероприятие "Профилактика административных правонарушений"</t>
  </si>
  <si>
    <t>Основное мероприятие "Реализация государственных полномочий по ведению учета граждан, нуждающихся в улучшении жилищных условий, которые в соответствии с действующим законодательством имеют право на государственную поддержку в строительстве и приобретении жилья"</t>
  </si>
  <si>
    <t>Основное мероприятие "Профилактика безнадзорности и правонарушений несовершеннолетних"</t>
  </si>
  <si>
    <t>Основное мероприятие "Иные мероприятия"</t>
  </si>
  <si>
    <t>Основное мероприятие "Управление земельными ресурсами"</t>
  </si>
  <si>
    <t>Основное мероприятие "Управление муниципальным имуществом"</t>
  </si>
  <si>
    <t>Основное мероприятие "Основная деятельность ЕДДС  Кадошкинского муниципального района Республики Мордовия"</t>
  </si>
  <si>
    <t>Непрограммные расходы в рамках обеспечения деятельности Аппарата администрации Кадошкинского муниципального района</t>
  </si>
  <si>
    <t>Основное мероприятие "Организация отдыха и оздоровления детей"</t>
  </si>
  <si>
    <t>Субсидии бюджетным учреждениям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</si>
  <si>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</si>
  <si>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</si>
  <si>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000 2 02 15001 05 0000 150</t>
  </si>
  <si>
    <t>Муниципальная программа Кадошкинского муниципального района «Дополнительные меры социальной поддержки, социальной помощи на 2019-2024 годы»</t>
  </si>
  <si>
    <t>Муниципальная программа "Гармонизация межнациональных и межконфессиональных отношений в Кадошкинском муниципальном районе на 2014-2024 годы"</t>
  </si>
  <si>
    <t>Муниципальная программа развития сельского хозяйства и урегулирования рынков сельскохозяйственной продукции, сырья и продовольствия Кадошкинского муниципального района Республики Мордовия на 2013-2025 годы</t>
  </si>
  <si>
    <t>Муниципальная программа "Развитие жилищного строительства на территории Кадошкинского муниципального района на 2019-2025 годы"</t>
  </si>
  <si>
    <t xml:space="preserve">Подпрограмма «Обеспечение жильем молодых семей»
</t>
  </si>
  <si>
    <t xml:space="preserve">Основное мероприятие "Реализация Молодежной политики и патриотическое воспитание в Кадошкинском муниципальном районе" 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</si>
  <si>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</si>
  <si>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</si>
  <si>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901 2 02 39998 00 0000 150</t>
  </si>
  <si>
    <t>901 2 02 30027 00 0000 150</t>
  </si>
  <si>
    <t xml:space="preserve">Субвенции бюджетам на содержание ребенка в семье опекуна и приемной семье, а также вознаграждение, причитающееся приемному родителю </t>
  </si>
  <si>
    <t>901 2 02 35082 00 0000 150</t>
  </si>
  <si>
    <t>901 2 02 35120 00 0000 150</t>
  </si>
  <si>
    <t>901 2 02 35930 00 0000 150</t>
  </si>
  <si>
    <t>Субвенции бюджетам на государственную регистрацию актов гражданского состояния</t>
  </si>
  <si>
    <t>Муниципальная программа "Развитие муниципальной службы в Кадошкинском муниципальном районе на 2019-2024 года"</t>
  </si>
  <si>
    <t>Муниципальная программа "Развитие образования в Кадошкинском муниципальном районе Республики Мордовия на 2016-2025 годы"</t>
  </si>
  <si>
    <t>Муниципальная программа "Развитие культуры и туризма в Кадошкинском муниципальном районе Республики Мордовия на 2017-2024 годы"</t>
  </si>
  <si>
    <t>Осуществление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</si>
  <si>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Основное мероприятие "Совершенствование бюджетного процесса в Кадошкинском муниципальном районе, совершенствование процедуры составления и организации исполнения бюджета Кадошкинского муниципального района"</t>
  </si>
  <si>
    <t>Мунициальная программа "Развитие образования в Кадошкинском муниципальном районе Республики Мордовия на 2016-2025 годы"</t>
  </si>
  <si>
    <t>Муниципальная программа "Развитие культуры и туризма в Кадошкинском муниципальном районе Республики мордовия на 2017-2024 годы"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</si>
  <si>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</si>
  <si>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"Профилактика терроризма и экстремизма, а также минимизации  и (или) ликвидации последствий проявления терроризма и экстремизма на территории Кадошкинского муниципального района на 2019 - 2024 годы</t>
  </si>
  <si>
    <t>Муниципальная программа "Развитие  малого и среднего предпринимательства в Кадошкинском муниципальном районе на 2019-2024 годы"</t>
  </si>
  <si>
    <t>Мероприятия, связанные с предупреждением, профилактикой и устранением последствий распространения коронавирусной инфекции на территории Кадошкинского муниципального района</t>
  </si>
  <si>
    <t>Муниципальная программа "Развитие физической культуры и спорта в Кадошкинском муниципальном районе Республики Мордовия на 2019-2024 годы"</t>
  </si>
  <si>
    <t>Муниципальная программа "Безопасностность жизнедеятельности населения и территорий Кадошкинского муниципального района на 2020-2024 годы</t>
  </si>
  <si>
    <t>42030</t>
  </si>
  <si>
    <t>Мероприятия по организации отдыха и оздоровления детей</t>
  </si>
  <si>
    <t>000 2 02 25497 05 0000 150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</si>
  <si>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</si>
  <si>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</si>
  <si>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на реализацию мероприятий по обеспечению жильем молодых семей</t>
  </si>
  <si>
    <t>000 2 02 25497 00 0000 150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</si>
  <si>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</si>
  <si>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Дотации бюджетам муниципальных районов на выравнивание бюджетной обеспеченности из бюджета субъекта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</si>
  <si>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</si>
  <si>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</si>
  <si>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>000 2 02 40000 00 0000 150</t>
  </si>
  <si>
    <t>901 2 02 45303 05 0000 150</t>
  </si>
  <si>
    <t>№ п/п</t>
  </si>
  <si>
    <t>ВИДЫ ЗАИМСТВОВАНИЙ</t>
  </si>
  <si>
    <t>I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</si>
  <si>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</si>
  <si>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</si>
  <si>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</si>
  <si>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</si>
  <si>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Наличие права регрессного требования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</si>
  <si>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</si>
  <si>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Расходы на выплаты по оплате труда работников органов местного самоуправления </t>
  </si>
  <si>
    <t xml:space="preserve">Расходы на обеспечение функций органов местного самоуправленя </t>
  </si>
  <si>
    <t>Мероприятия, связанные с муниципальным управлением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</si>
  <si>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</si>
  <si>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</si>
  <si>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Расходы на выплаты по оплате труда работников органов местного самоуправления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</si>
  <si>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</si>
  <si>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 xml:space="preserve">Единая субвенция местным бюджетам 
</t>
  </si>
  <si>
    <t xml:space="preserve">Единая субвенция бюджетам муниципальных районов 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</si>
  <si>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</si>
  <si>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</si>
  <si>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Приложение 2</t>
  </si>
  <si>
    <t>расходы</t>
  </si>
  <si>
    <t>доходы</t>
  </si>
  <si>
    <t xml:space="preserve">Наименование </t>
  </si>
  <si>
    <t>Прз</t>
  </si>
  <si>
    <t>Приложение 3</t>
  </si>
  <si>
    <t>Приложение 4</t>
  </si>
  <si>
    <t>Распреждение                                                                                                                                                                иных межбюджетных трансфертов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 на 2022 год и плановый период 2023 и 2024 годов</t>
  </si>
  <si>
    <t>Распределение                                                                                                                                                             иных межбюджетных трансфертов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2022 год и плановый период 2023 и 2024 годов</t>
  </si>
  <si>
    <t>000 2 02 25304 00 0000 150</t>
  </si>
  <si>
    <t>000 2 02 25304 05 0000 150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</si>
  <si>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</si>
  <si>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</si>
  <si>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ОБЪЕМ 
БЕЗВОЗМЕЗДНЫХ ПОСТУПЛЕНИЙ В БЮДЖЕТ КАДОШКИНСКОГО МУНИЦИПАЛЬНОГО РАЙОНА  РЕСПУБЛИКИ МОРДОВИЯ НА 2022 ГОД И НА ПЛАНОВЫЙ ПЕРИОД 2023 И 2024 ГОДОВ
</t>
  </si>
  <si>
    <t>ВЕДОМСТВЕННАЯ СТРУКТУРА 
РАСХОДОВ БЮДЖЕТА КАДОШКИНСКОГО МУНИЦИПАЛЬНОГО РАЙОНА РЕСПУБЛИКИ МОРДОВИЯ НА 2022 ГОД И НА ПЛАНОВЫЙ ПЕРИОД 2023 И 2024 ГОДОВ</t>
  </si>
  <si>
    <t>РАСПРЕДЕЛЕНИЕ 
БЮДЖЕТНЫХ АССИГНОВАНИЙ БЮДЖЕТА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2022 ГОД И НА ПЛАНОВЫЙ ПЕРИОД 2023 И 2024 ГОДОВ</t>
  </si>
  <si>
    <t>РАСПРЕДЕЛЕНИЕ 
БЮДЖЕТНЫХ АССИГНОВАНИЙ БЮДЖЕТА КАДОШКИНСКОГО МУНИЦИПАЛЬНОГО РАЙОНА РЕСПУБЛИКИ МОРДОВИЯ НА ОСУЩЕСТВЛЕНИЕ БЮДЖЕТНЫХ ИНВЕСТИЦИЙ В ФОРМЕ КАПИТАЛЬНЫХ ВЛОЖЕНИЙ В ОБЪЕКТЫ МУНИЦИПАЛЬНОЙ СОБСТВЕННОСТИ 
НА 2022 ГОД И НА ПЛАНОВЫЙ ПЕРИОД 2023 И 2024 ГОДОВ</t>
  </si>
  <si>
    <t>РАСПРЕДЕЛЕНИЕ 
ДОТАЦИЙ НА ВЫРАВНИВАНИЕ БЮДЖЕТНОЙ ОБЕСПЕЧЕННОСТИ ПОСЕЛЕНИЙ НА 2022 ГОД И НА ПЛАНОВЫЙ ПЕРИОД 2023 И 2024 ГОДОВ</t>
  </si>
  <si>
    <t>Таблица 1</t>
  </si>
  <si>
    <t>Таблица 3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</si>
  <si>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</si>
  <si>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2022 год</t>
  </si>
  <si>
    <t>2024 год</t>
  </si>
  <si>
    <t>код</t>
  </si>
  <si>
    <t xml:space="preserve"> поселение</t>
  </si>
  <si>
    <t>Сумма (тыс. руб.)</t>
  </si>
  <si>
    <t>Приложение 8</t>
  </si>
  <si>
    <t>Сумма (тыс. рублей)</t>
  </si>
  <si>
    <t>Приложение 9</t>
  </si>
  <si>
    <t xml:space="preserve">ПРОГРАММА 
МУНИЦИПАЛЬНЫХ ВНУТРЕННИХ ЗАИМСТВОВАНИЙ КАДОШКИНСКОГО МУНИЦИПАЛЬНОГО РАЙОНА РЕСПУБЛИКИ МОРДОВИЯ НА 2022 ГОД И 
НА ПЛАНОВЫЙ ПЕРИОД 2023 И 2024 ГОДОВ </t>
  </si>
  <si>
    <t>ИСТОЧНИКИ 
ВНУТРЕННЕГО ФИНАНСИРОВАНИЯ ДЕФИЦИТА БЮДЖЕТА КАДОШКИНСКОГО МУНИЦИПАЛЬНОГО РАЙОНА РЕСПУБЛИКИ МОРДОВИЯ НА 2022 ГОД И НА ПЛАНОВЫЙ ПЕРИОД 2023 и 2024 ГОДОВ</t>
  </si>
  <si>
    <t>Приложение 10</t>
  </si>
  <si>
    <t>ПРОГРАММА 
МУНИЦИПАЛЬНЫХ ГАРАНТИЙ КАДОШКИНСКОГО МУНИЦИПАЛЬНОГО РАЙОНА РЕСПУБЛИКИ МОРДОВИЯ В ВАЛЮТЕ РОССИЙСКОЙ ФЕДЕРАЦИИ НА 2022 ГОД И 
НА ПЛАНОВЫЙ ПЕРИОД 2023 И 2024 ГОДОВ</t>
  </si>
  <si>
    <t>Цель гарантиро-вания</t>
  </si>
  <si>
    <t xml:space="preserve">Сумма
</t>
  </si>
  <si>
    <t>ВСЕГО:
в том числе:</t>
  </si>
  <si>
    <t>Объем бюджетных ассигнований на исполнение муниципальных гарантий Кадошкинского муниципального района Республики Мордовия по возможным гарантийным случаям (в тыс. рублей)</t>
  </si>
  <si>
    <t>Наименование принципала</t>
  </si>
  <si>
    <t xml:space="preserve">Исполнение муниципальных гарантий Кадошкинского муниципального района Республики Мордовия за счет источников финансирования дефицита бюджета Кадошкинского муниципального района Республики Мордовия
</t>
  </si>
  <si>
    <t>Общий объем бюджетных ассигнований, предусмотренных на исполнение муниципальных гарантий Кадошкинского муниципального района Республики Мордовия по возможным гарантийным случаям в 2022 году и в плановом периоде 2023 и 2024 годов</t>
  </si>
  <si>
    <t>-</t>
  </si>
  <si>
    <t>РАСПРЕДЕЛЕНИЕ 
БЮДЖЕТНЫХ АССИГНОВАНИЙ БЮДЖЕТА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НА ПЛАНОВЫЙ ПЕРИОД 2023 И 2024 ГОДОВ</t>
  </si>
  <si>
    <t xml:space="preserve">Расходы на выплаты по оплате труда высшего должностного лица </t>
  </si>
  <si>
    <t>Муниципальная программа "Развитие жилищного строительства на территории Кадошкинского муниципального района на 2021-2025 годы"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</si>
  <si>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</si>
  <si>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</si>
  <si>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Резервный фонд Администрации Кадошкинского муниципального района Республики Мордовия</t>
  </si>
  <si>
    <t>000 2 02 15002 00 0000 150</t>
  </si>
  <si>
    <t>Дотации бюджетам на поддержку мер по обеспечению сбалансированности бюджетов</t>
  </si>
  <si>
    <t>000 2 02 15002 05 0000 150</t>
  </si>
  <si>
    <t>Дотации бюджетам муниципальных районов на поддержку мер по обеспечению сбалансированности бюджетов</t>
  </si>
  <si>
    <t>Водное хозяйство</t>
  </si>
  <si>
    <t>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</si>
  <si>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S6090</t>
  </si>
  <si>
    <t>000 2 02 29999 00 0000 150</t>
  </si>
  <si>
    <t>Прочие субсидии</t>
  </si>
  <si>
    <t>000 2 02 29999 05 0000 150</t>
  </si>
  <si>
    <t>Прочие субсидии бюджетам муниципальных районов</t>
  </si>
  <si>
    <t>L5110</t>
  </si>
  <si>
    <t>Организация проведения комплексных кадастровых работ</t>
  </si>
  <si>
    <t>Основное мероприятие "Организация проведения комплексных кадастровых работ в Кадошкинском муниципальном районе"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</si>
  <si>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</si>
  <si>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</si>
  <si>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</si>
  <si>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</si>
  <si>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Cтимулирование применения специального налогового режима "Налог на профессиональный доход"</t>
  </si>
  <si>
    <t>78050</t>
  </si>
  <si>
    <t>Транспорт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</si>
  <si>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</si>
  <si>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</si>
  <si>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Непрограммные расходы в рамках обеспечения деятельности главных распорядителей средств бюджета Кадошкинского муниципального района Республики Мордовия</t>
  </si>
  <si>
    <t>Непрограммные расходы главных распорядителей средств бюджета Кадошкинского муниципального района Республики Мордовия</t>
  </si>
  <si>
    <t>Прочие межбюджетные трансферты общего характера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</si>
  <si>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</si>
  <si>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</si>
  <si>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</si>
  <si>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</si>
  <si>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Таблица 4</t>
  </si>
  <si>
    <t>таблица 2</t>
  </si>
  <si>
    <t>Наименование поселения</t>
  </si>
  <si>
    <t>Распределение                                                                                                                                                                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 на 2022 год</t>
  </si>
  <si>
    <t>(тыс.руб.)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</si>
  <si>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</si>
  <si>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</si>
  <si>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 в границах соответствующего муниципального образования</t>
  </si>
  <si>
    <t>000 2 02 25467 00 0000 150</t>
  </si>
  <si>
    <t>000 2 02 25467 05 0000 150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</si>
  <si>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</si>
  <si>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</si>
  <si>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000 2 02 25511 00 0000 150</t>
  </si>
  <si>
    <t>000 2 02 25511 05 0000 150</t>
  </si>
  <si>
    <t>Субсидии бюджетам муниципальных районов на проведение комплексных кадастровых работ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</si>
  <si>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</si>
  <si>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</si>
  <si>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</si>
  <si>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Основное мероприятие "Обеспечение развития и укрепления материально-технической базы домов культуры в населенных пунктах с числом жителей до 50 тысяч человек"</t>
  </si>
  <si>
    <t>налоговые и неналоговые доходы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</si>
  <si>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</si>
  <si>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Субсидии бюджетам на проведение комплексных кадастровых работ</t>
  </si>
  <si>
    <t>Основное мероприятие "Пополнение муниципальных аварийных резервов материальных ресурсов "</t>
  </si>
  <si>
    <t>Текущий и капитальный ремонт объектов теплоснабжения, водоснабжения и водоотведения, находящихся в муниципальной собственности</t>
  </si>
  <si>
    <t>S6230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</si>
  <si>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</si>
  <si>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42650</t>
  </si>
  <si>
    <t>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</t>
  </si>
  <si>
    <t>EB</t>
  </si>
  <si>
    <t>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</si>
  <si>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</si>
  <si>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Региональный проект "Патриотическое воспитание граждан Российской Федерации"</t>
  </si>
  <si>
    <t>Основное мероприятие "Организация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образования"</t>
  </si>
  <si>
    <t>42610</t>
  </si>
  <si>
    <t>Мероприятия при осуществлении деятельности по обращению с животными без владельцев, обитающими на территории Кадошкинского муниципального района</t>
  </si>
  <si>
    <t>Подпрограмма "Развитие жилищно-коммунальной сферы и повышение качества предоставляемых услуг на территории Кадошкинского муниципального района"</t>
  </si>
  <si>
    <t>-23,9</t>
  </si>
  <si>
    <t>Муниципальная программа Кадошкинского муниципального района "Развитие дорожного хозяйства, автомобильных дорог и транспортного обслуживания Кадошкинского муниципального района на 2019-2024 годы"</t>
  </si>
  <si>
    <t>78010</t>
  </si>
  <si>
    <t>Содействие достижению и (или) поощрение достижения наилучших значений показателей деятельности органов местного самоуправления</t>
  </si>
  <si>
    <t>Укрепление материально-технической базы общеобразовательных организаций</t>
  </si>
  <si>
    <t>S6050</t>
  </si>
  <si>
    <t>Основное мероприятие "Укрепление материально-технической базы общеобразовательных организаций"</t>
  </si>
  <si>
    <t>-140,34643+1000</t>
  </si>
  <si>
    <t>-146,6</t>
  </si>
  <si>
    <t>доп</t>
  </si>
  <si>
    <t>план</t>
  </si>
  <si>
    <t>факт</t>
  </si>
  <si>
    <t>% исп</t>
  </si>
  <si>
    <t>000 2 02 45179 00 0000 150</t>
  </si>
  <si>
    <t>000 2 02 45179 05 0000 150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</si>
  <si>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</si>
  <si>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</si>
  <si>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к решению Совета депутатов Кадошкинского муниципального района Республики Мордовия "Об исполении бюджета Кадошкинского муниципального района                                                                                                                                                     Республики Мордовия на 2022 год и на                                                                                                                              плановый период 2023 и 2024 годов
</t>
  </si>
  <si>
    <t xml:space="preserve">к решению Совета депутатов Кадошкинского муниципального района Республики Мордовия "Об исполении бюджета Кадошкинского муниципального района  Республики Мордовия на 2022 год и на                                                                                                                              плановый период 2023 и 2024 годов
</t>
  </si>
  <si>
    <t xml:space="preserve">к решению Совета депутатов Кадошкинского муниципального района Республики Мордовия "Об исполнении бюджета Кадошкинского муниципального района Республики Мордовия на 2022 год и на лановый период 2023 и 2024 годов </t>
  </si>
</sst>
</file>

<file path=xl/styles.xml><?xml version="1.0" encoding="utf-8"?>
<styleSheet xmlns="http://schemas.openxmlformats.org/spreadsheetml/2006/main">
  <numFmts count="1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.00_);_(* \(#,##0.00\);_(* &quot;-&quot;??_);_(@_)"/>
    <numFmt numFmtId="167" formatCode="0.0"/>
    <numFmt numFmtId="168" formatCode="#,##0.0"/>
    <numFmt numFmtId="169" formatCode="_-* #,##0.0_р_._-;\-* #,##0.0_р_._-;_-* &quot;-&quot;??_р_._-;_-@_-"/>
    <numFmt numFmtId="170" formatCode="0.000"/>
    <numFmt numFmtId="171" formatCode="0.00000"/>
    <numFmt numFmtId="172" formatCode="#,##0.000"/>
    <numFmt numFmtId="173" formatCode="#,##0.00000"/>
    <numFmt numFmtId="174" formatCode="#,##0.0000"/>
    <numFmt numFmtId="175" formatCode="000000"/>
    <numFmt numFmtId="176" formatCode="_-* #,##0.0_р_._-;\-* #,##0.0_р_._-;_-* \-??_р_._-;_-@_-"/>
    <numFmt numFmtId="177" formatCode="_-* #,##0.0_р_._-;\-* #,##0.0_р_._-;_-* &quot;-&quot;?_р_._-;_-@_-"/>
    <numFmt numFmtId="178" formatCode="0.000000"/>
    <numFmt numFmtId="179" formatCode="#,##0.0_ ;\-#,##0.0\ "/>
    <numFmt numFmtId="180" formatCode="0.0000"/>
    <numFmt numFmtId="181" formatCode="#,##0.000000"/>
    <numFmt numFmtId="182" formatCode="_-* #,##0.00\ _₽_-;\-* #,##0.00\ _₽_-;_-* &quot;-&quot;?\ _₽_-;_-@_-"/>
  </numFmts>
  <fonts count="67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14"/>
      <name val="Arial"/>
      <family val="2"/>
      <charset val="204"/>
    </font>
    <font>
      <b/>
      <sz val="20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</font>
    <font>
      <sz val="6"/>
      <name val="Arial"/>
      <family val="2"/>
      <charset val="204"/>
    </font>
    <font>
      <sz val="9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Verdan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color indexed="63"/>
      <name val="Arial"/>
      <family val="2"/>
    </font>
    <font>
      <b/>
      <sz val="12"/>
      <color indexed="8"/>
      <name val="Times New Roman"/>
      <family val="1"/>
      <charset val="1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indexed="63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sz val="13"/>
      <name val="Times New Roman"/>
      <family val="1"/>
    </font>
    <font>
      <sz val="13"/>
      <name val="Times New Roman"/>
      <family val="1"/>
      <charset val="204"/>
    </font>
    <font>
      <sz val="12"/>
      <name val="Times New Roman"/>
      <family val="1"/>
    </font>
    <font>
      <sz val="1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</fills>
  <borders count="8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96">
    <xf numFmtId="0" fontId="0" fillId="0" borderId="0"/>
    <xf numFmtId="0" fontId="62" fillId="0" borderId="0">
      <alignment horizontal="left"/>
    </xf>
    <xf numFmtId="0" fontId="62" fillId="0" borderId="0">
      <alignment horizontal="left"/>
    </xf>
    <xf numFmtId="0" fontId="39" fillId="0" borderId="0"/>
    <xf numFmtId="0" fontId="22" fillId="0" borderId="0"/>
    <xf numFmtId="0" fontId="22" fillId="0" borderId="0"/>
    <xf numFmtId="0" fontId="62" fillId="0" borderId="0">
      <alignment horizontal="left"/>
    </xf>
    <xf numFmtId="4" fontId="4" fillId="0" borderId="36">
      <alignment horizontal="right"/>
    </xf>
    <xf numFmtId="4" fontId="4" fillId="0" borderId="37">
      <alignment horizontal="right"/>
    </xf>
    <xf numFmtId="49" fontId="4" fillId="0" borderId="0">
      <alignment horizontal="right"/>
    </xf>
    <xf numFmtId="0" fontId="4" fillId="0" borderId="38">
      <alignment horizontal="left" wrapText="1"/>
    </xf>
    <xf numFmtId="0" fontId="4" fillId="0" borderId="39">
      <alignment horizontal="left" wrapText="1" indent="1"/>
    </xf>
    <xf numFmtId="0" fontId="25" fillId="0" borderId="40">
      <alignment horizontal="left" wrapText="1"/>
    </xf>
    <xf numFmtId="0" fontId="4" fillId="4" borderId="0"/>
    <xf numFmtId="0" fontId="4" fillId="0" borderId="41"/>
    <xf numFmtId="0" fontId="4" fillId="0" borderId="0">
      <alignment horizontal="center"/>
    </xf>
    <xf numFmtId="0" fontId="22" fillId="0" borderId="41"/>
    <xf numFmtId="4" fontId="4" fillId="0" borderId="42">
      <alignment horizontal="right"/>
    </xf>
    <xf numFmtId="49" fontId="4" fillId="0" borderId="40">
      <alignment horizontal="center"/>
    </xf>
    <xf numFmtId="4" fontId="4" fillId="0" borderId="43">
      <alignment horizontal="right"/>
    </xf>
    <xf numFmtId="0" fontId="25" fillId="0" borderId="0">
      <alignment horizontal="center"/>
    </xf>
    <xf numFmtId="0" fontId="25" fillId="0" borderId="41"/>
    <xf numFmtId="0" fontId="4" fillId="0" borderId="44">
      <alignment horizontal="left" wrapText="1"/>
    </xf>
    <xf numFmtId="0" fontId="4" fillId="0" borderId="45">
      <alignment horizontal="left" wrapText="1" indent="1"/>
    </xf>
    <xf numFmtId="0" fontId="4" fillId="0" borderId="44">
      <alignment horizontal="left" wrapText="1" indent="2"/>
    </xf>
    <xf numFmtId="0" fontId="4" fillId="0" borderId="38">
      <alignment horizontal="left" wrapText="1" indent="2"/>
    </xf>
    <xf numFmtId="0" fontId="4" fillId="0" borderId="0">
      <alignment horizontal="center" wrapText="1"/>
    </xf>
    <xf numFmtId="49" fontId="4" fillId="0" borderId="41">
      <alignment horizontal="left"/>
    </xf>
    <xf numFmtId="49" fontId="4" fillId="0" borderId="46">
      <alignment horizontal="center" wrapText="1"/>
    </xf>
    <xf numFmtId="49" fontId="4" fillId="0" borderId="46">
      <alignment horizontal="left" wrapText="1"/>
    </xf>
    <xf numFmtId="49" fontId="4" fillId="0" borderId="46">
      <alignment horizontal="center" shrinkToFit="1"/>
    </xf>
    <xf numFmtId="49" fontId="4" fillId="0" borderId="36">
      <alignment horizontal="center" shrinkToFit="1"/>
    </xf>
    <xf numFmtId="0" fontId="4" fillId="0" borderId="39">
      <alignment horizontal="left" wrapText="1"/>
    </xf>
    <xf numFmtId="0" fontId="4" fillId="0" borderId="38">
      <alignment horizontal="left" wrapText="1" indent="1"/>
    </xf>
    <xf numFmtId="0" fontId="4" fillId="0" borderId="39">
      <alignment horizontal="left" wrapText="1" indent="2"/>
    </xf>
    <xf numFmtId="0" fontId="22" fillId="0" borderId="47"/>
    <xf numFmtId="0" fontId="22" fillId="0" borderId="48"/>
    <xf numFmtId="49" fontId="4" fillId="0" borderId="42">
      <alignment horizontal="center"/>
    </xf>
    <xf numFmtId="0" fontId="25" fillId="0" borderId="49">
      <alignment horizontal="center" vertical="center" textRotation="90" wrapText="1"/>
    </xf>
    <xf numFmtId="0" fontId="25" fillId="0" borderId="48">
      <alignment horizontal="center" vertical="center" textRotation="90" wrapText="1"/>
    </xf>
    <xf numFmtId="0" fontId="4" fillId="0" borderId="0">
      <alignment vertical="center"/>
    </xf>
    <xf numFmtId="0" fontId="25" fillId="0" borderId="0">
      <alignment horizontal="center" vertical="center" textRotation="90" wrapText="1"/>
    </xf>
    <xf numFmtId="0" fontId="25" fillId="0" borderId="50">
      <alignment horizontal="center" vertical="center" textRotation="90" wrapText="1"/>
    </xf>
    <xf numFmtId="0" fontId="25" fillId="0" borderId="0">
      <alignment horizontal="center" vertical="center" textRotation="90"/>
    </xf>
    <xf numFmtId="0" fontId="25" fillId="0" borderId="50">
      <alignment horizontal="center" vertical="center" textRotation="90"/>
    </xf>
    <xf numFmtId="0" fontId="25" fillId="0" borderId="51">
      <alignment horizontal="center" vertical="center" textRotation="90"/>
    </xf>
    <xf numFmtId="0" fontId="20" fillId="0" borderId="41">
      <alignment wrapText="1"/>
    </xf>
    <xf numFmtId="0" fontId="20" fillId="0" borderId="51">
      <alignment wrapText="1"/>
    </xf>
    <xf numFmtId="0" fontId="20" fillId="0" borderId="48">
      <alignment wrapText="1"/>
    </xf>
    <xf numFmtId="0" fontId="4" fillId="0" borderId="51">
      <alignment horizontal="center" vertical="top" wrapText="1"/>
    </xf>
    <xf numFmtId="0" fontId="25" fillId="0" borderId="52"/>
    <xf numFmtId="49" fontId="26" fillId="0" borderId="53">
      <alignment horizontal="left" vertical="center" wrapText="1"/>
    </xf>
    <xf numFmtId="49" fontId="4" fillId="0" borderId="39">
      <alignment horizontal="left" vertical="center" wrapText="1" indent="2"/>
    </xf>
    <xf numFmtId="49" fontId="4" fillId="0" borderId="38">
      <alignment horizontal="left" vertical="center" wrapText="1" indent="3"/>
    </xf>
    <xf numFmtId="49" fontId="4" fillId="0" borderId="53">
      <alignment horizontal="left" vertical="center" wrapText="1" indent="3"/>
    </xf>
    <xf numFmtId="49" fontId="4" fillId="0" borderId="54">
      <alignment horizontal="left" vertical="center" wrapText="1" indent="3"/>
    </xf>
    <xf numFmtId="0" fontId="26" fillId="0" borderId="52">
      <alignment horizontal="left" vertical="center" wrapText="1"/>
    </xf>
    <xf numFmtId="49" fontId="4" fillId="0" borderId="48">
      <alignment horizontal="left" vertical="center" wrapText="1" indent="3"/>
    </xf>
    <xf numFmtId="49" fontId="4" fillId="0" borderId="0">
      <alignment horizontal="left" vertical="center" wrapText="1" indent="3"/>
    </xf>
    <xf numFmtId="49" fontId="4" fillId="0" borderId="41">
      <alignment horizontal="left" vertical="center" wrapText="1" indent="3"/>
    </xf>
    <xf numFmtId="49" fontId="26" fillId="0" borderId="52">
      <alignment horizontal="left" vertical="center" wrapText="1"/>
    </xf>
    <xf numFmtId="0" fontId="4" fillId="0" borderId="53">
      <alignment horizontal="left" vertical="center" wrapText="1"/>
    </xf>
    <xf numFmtId="0" fontId="4" fillId="0" borderId="54">
      <alignment horizontal="left" vertical="center" wrapText="1"/>
    </xf>
    <xf numFmtId="49" fontId="26" fillId="0" borderId="55">
      <alignment horizontal="left" vertical="center" wrapText="1"/>
    </xf>
    <xf numFmtId="49" fontId="4" fillId="0" borderId="56">
      <alignment horizontal="left" vertical="center" wrapText="1"/>
    </xf>
    <xf numFmtId="49" fontId="4" fillId="0" borderId="57">
      <alignment horizontal="left" vertical="center" wrapText="1"/>
    </xf>
    <xf numFmtId="49" fontId="25" fillId="0" borderId="58">
      <alignment horizontal="center"/>
    </xf>
    <xf numFmtId="49" fontId="25" fillId="0" borderId="59">
      <alignment horizontal="center" vertical="center" wrapText="1"/>
    </xf>
    <xf numFmtId="49" fontId="4" fillId="0" borderId="60">
      <alignment horizontal="center" vertical="center" wrapText="1"/>
    </xf>
    <xf numFmtId="49" fontId="4" fillId="0" borderId="46">
      <alignment horizontal="center" vertical="center" wrapText="1"/>
    </xf>
    <xf numFmtId="49" fontId="4" fillId="0" borderId="59">
      <alignment horizontal="center" vertical="center" wrapText="1"/>
    </xf>
    <xf numFmtId="49" fontId="4" fillId="0" borderId="48">
      <alignment horizontal="center" vertical="center" wrapText="1"/>
    </xf>
    <xf numFmtId="49" fontId="4" fillId="0" borderId="0">
      <alignment horizontal="center" vertical="center" wrapText="1"/>
    </xf>
    <xf numFmtId="49" fontId="4" fillId="0" borderId="41">
      <alignment horizontal="center" vertical="center" wrapText="1"/>
    </xf>
    <xf numFmtId="49" fontId="25" fillId="0" borderId="58">
      <alignment horizontal="center" vertical="center" wrapText="1"/>
    </xf>
    <xf numFmtId="49" fontId="4" fillId="0" borderId="61">
      <alignment horizontal="center" vertical="center" wrapText="1"/>
    </xf>
    <xf numFmtId="0" fontId="22" fillId="0" borderId="62"/>
    <xf numFmtId="0" fontId="4" fillId="0" borderId="58">
      <alignment horizontal="center" vertical="center"/>
    </xf>
    <xf numFmtId="0" fontId="4" fillId="0" borderId="60">
      <alignment horizontal="center" vertical="center"/>
    </xf>
    <xf numFmtId="0" fontId="4" fillId="0" borderId="46">
      <alignment horizontal="center" vertical="center"/>
    </xf>
    <xf numFmtId="0" fontId="4" fillId="0" borderId="59">
      <alignment horizontal="center" vertical="center"/>
    </xf>
    <xf numFmtId="49" fontId="4" fillId="0" borderId="37">
      <alignment horizontal="center" vertical="center"/>
    </xf>
    <xf numFmtId="49" fontId="4" fillId="0" borderId="63">
      <alignment horizontal="center" vertical="center"/>
    </xf>
    <xf numFmtId="49" fontId="4" fillId="0" borderId="36">
      <alignment horizontal="center" vertical="center"/>
    </xf>
    <xf numFmtId="49" fontId="4" fillId="0" borderId="51">
      <alignment horizontal="center" vertical="center"/>
    </xf>
    <xf numFmtId="49" fontId="4" fillId="0" borderId="41">
      <alignment horizontal="center"/>
    </xf>
    <xf numFmtId="0" fontId="4" fillId="0" borderId="48">
      <alignment horizontal="center"/>
    </xf>
    <xf numFmtId="0" fontId="4" fillId="0" borderId="0">
      <alignment horizontal="center"/>
    </xf>
    <xf numFmtId="49" fontId="4" fillId="0" borderId="41"/>
    <xf numFmtId="0" fontId="4" fillId="0" borderId="51">
      <alignment horizontal="center" vertical="top"/>
    </xf>
    <xf numFmtId="49" fontId="4" fillId="0" borderId="51">
      <alignment horizontal="center" vertical="top" wrapText="1"/>
    </xf>
    <xf numFmtId="0" fontId="4" fillId="0" borderId="63"/>
    <xf numFmtId="4" fontId="4" fillId="0" borderId="48">
      <alignment horizontal="right"/>
    </xf>
    <xf numFmtId="4" fontId="4" fillId="0" borderId="0">
      <alignment horizontal="right" shrinkToFit="1"/>
    </xf>
    <xf numFmtId="4" fontId="4" fillId="0" borderId="41">
      <alignment horizontal="right"/>
    </xf>
    <xf numFmtId="4" fontId="4" fillId="0" borderId="64">
      <alignment horizontal="right"/>
    </xf>
    <xf numFmtId="0" fontId="4" fillId="0" borderId="48"/>
    <xf numFmtId="0" fontId="4" fillId="0" borderId="51">
      <alignment horizontal="center" vertical="top" wrapText="1"/>
    </xf>
    <xf numFmtId="0" fontId="4" fillId="0" borderId="41">
      <alignment horizontal="center"/>
    </xf>
    <xf numFmtId="49" fontId="4" fillId="0" borderId="48">
      <alignment horizontal="center"/>
    </xf>
    <xf numFmtId="49" fontId="4" fillId="0" borderId="0">
      <alignment horizontal="left"/>
    </xf>
    <xf numFmtId="4" fontId="4" fillId="0" borderId="63">
      <alignment horizontal="right"/>
    </xf>
    <xf numFmtId="0" fontId="4" fillId="0" borderId="51">
      <alignment horizontal="center" vertical="top"/>
    </xf>
    <xf numFmtId="4" fontId="4" fillId="0" borderId="65">
      <alignment horizontal="right"/>
    </xf>
    <xf numFmtId="0" fontId="4" fillId="0" borderId="65"/>
    <xf numFmtId="4" fontId="4" fillId="0" borderId="66">
      <alignment horizontal="right"/>
    </xf>
    <xf numFmtId="0" fontId="22" fillId="5" borderId="0"/>
    <xf numFmtId="0" fontId="25" fillId="0" borderId="0"/>
    <xf numFmtId="0" fontId="27" fillId="0" borderId="0"/>
    <xf numFmtId="0" fontId="4" fillId="0" borderId="0">
      <alignment horizontal="left"/>
    </xf>
    <xf numFmtId="0" fontId="4" fillId="0" borderId="0"/>
    <xf numFmtId="0" fontId="28" fillId="0" borderId="0"/>
    <xf numFmtId="0" fontId="22" fillId="0" borderId="0"/>
    <xf numFmtId="0" fontId="22" fillId="5" borderId="41"/>
    <xf numFmtId="49" fontId="4" fillId="0" borderId="51">
      <alignment horizontal="center" vertical="center" wrapText="1"/>
    </xf>
    <xf numFmtId="49" fontId="4" fillId="0" borderId="51">
      <alignment horizontal="center" vertical="center" wrapText="1"/>
    </xf>
    <xf numFmtId="0" fontId="22" fillId="5" borderId="67"/>
    <xf numFmtId="0" fontId="4" fillId="0" borderId="68">
      <alignment horizontal="left" wrapText="1"/>
    </xf>
    <xf numFmtId="0" fontId="4" fillId="0" borderId="44">
      <alignment horizontal="left" wrapText="1" indent="1"/>
    </xf>
    <xf numFmtId="0" fontId="4" fillId="0" borderId="52">
      <alignment horizontal="left" wrapText="1" indent="2"/>
    </xf>
    <xf numFmtId="0" fontId="22" fillId="5" borderId="69"/>
    <xf numFmtId="0" fontId="19" fillId="0" borderId="0">
      <alignment horizontal="center" wrapText="1"/>
    </xf>
    <xf numFmtId="0" fontId="29" fillId="0" borderId="0">
      <alignment horizontal="center" vertical="top"/>
    </xf>
    <xf numFmtId="0" fontId="4" fillId="0" borderId="41">
      <alignment wrapText="1"/>
    </xf>
    <xf numFmtId="0" fontId="4" fillId="0" borderId="67">
      <alignment wrapText="1"/>
    </xf>
    <xf numFmtId="0" fontId="4" fillId="0" borderId="48">
      <alignment horizontal="left"/>
    </xf>
    <xf numFmtId="0" fontId="22" fillId="5" borderId="70"/>
    <xf numFmtId="49" fontId="4" fillId="0" borderId="58">
      <alignment horizontal="center" wrapText="1"/>
    </xf>
    <xf numFmtId="49" fontId="4" fillId="0" borderId="60">
      <alignment horizontal="center" wrapText="1"/>
    </xf>
    <xf numFmtId="49" fontId="4" fillId="0" borderId="59">
      <alignment horizontal="center"/>
    </xf>
    <xf numFmtId="0" fontId="22" fillId="5" borderId="48"/>
    <xf numFmtId="0" fontId="22" fillId="5" borderId="71"/>
    <xf numFmtId="0" fontId="4" fillId="0" borderId="62"/>
    <xf numFmtId="0" fontId="4" fillId="0" borderId="0">
      <alignment horizontal="left"/>
    </xf>
    <xf numFmtId="49" fontId="4" fillId="0" borderId="48"/>
    <xf numFmtId="49" fontId="4" fillId="0" borderId="0"/>
    <xf numFmtId="49" fontId="4" fillId="0" borderId="37">
      <alignment horizontal="center"/>
    </xf>
    <xf numFmtId="49" fontId="4" fillId="0" borderId="63">
      <alignment horizontal="center"/>
    </xf>
    <xf numFmtId="49" fontId="4" fillId="0" borderId="51">
      <alignment horizontal="center"/>
    </xf>
    <xf numFmtId="49" fontId="4" fillId="0" borderId="51">
      <alignment horizontal="center" vertical="center" wrapText="1"/>
    </xf>
    <xf numFmtId="49" fontId="4" fillId="0" borderId="64">
      <alignment horizontal="center" vertical="center" wrapText="1"/>
    </xf>
    <xf numFmtId="0" fontId="22" fillId="5" borderId="72"/>
    <xf numFmtId="4" fontId="4" fillId="0" borderId="51">
      <alignment horizontal="right"/>
    </xf>
    <xf numFmtId="0" fontId="4" fillId="4" borderId="62"/>
    <xf numFmtId="0" fontId="19" fillId="0" borderId="0">
      <alignment horizontal="center" wrapText="1"/>
    </xf>
    <xf numFmtId="0" fontId="24" fillId="0" borderId="50"/>
    <xf numFmtId="49" fontId="30" fillId="0" borderId="73">
      <alignment horizontal="right"/>
    </xf>
    <xf numFmtId="0" fontId="4" fillId="0" borderId="73">
      <alignment horizontal="right"/>
    </xf>
    <xf numFmtId="0" fontId="24" fillId="0" borderId="41"/>
    <xf numFmtId="0" fontId="4" fillId="0" borderId="64">
      <alignment horizontal="center"/>
    </xf>
    <xf numFmtId="49" fontId="22" fillId="0" borderId="74">
      <alignment horizontal="center"/>
    </xf>
    <xf numFmtId="14" fontId="4" fillId="0" borderId="75">
      <alignment horizontal="center"/>
    </xf>
    <xf numFmtId="0" fontId="4" fillId="0" borderId="76">
      <alignment horizontal="center"/>
    </xf>
    <xf numFmtId="49" fontId="4" fillId="0" borderId="77">
      <alignment horizontal="center"/>
    </xf>
    <xf numFmtId="49" fontId="4" fillId="0" borderId="75">
      <alignment horizontal="center"/>
    </xf>
    <xf numFmtId="0" fontId="4" fillId="0" borderId="75">
      <alignment horizontal="center"/>
    </xf>
    <xf numFmtId="49" fontId="4" fillId="0" borderId="78">
      <alignment horizontal="center"/>
    </xf>
    <xf numFmtId="0" fontId="28" fillId="0" borderId="62"/>
    <xf numFmtId="0" fontId="24" fillId="0" borderId="0"/>
    <xf numFmtId="0" fontId="22" fillId="0" borderId="79"/>
    <xf numFmtId="0" fontId="22" fillId="0" borderId="80"/>
    <xf numFmtId="0" fontId="4" fillId="0" borderId="40">
      <alignment horizontal="left" wrapText="1"/>
    </xf>
    <xf numFmtId="49" fontId="4" fillId="0" borderId="65">
      <alignment horizontal="center"/>
    </xf>
    <xf numFmtId="0" fontId="19" fillId="0" borderId="0">
      <alignment horizontal="left" wrapText="1"/>
    </xf>
    <xf numFmtId="49" fontId="22" fillId="0" borderId="0"/>
    <xf numFmtId="0" fontId="4" fillId="0" borderId="0">
      <alignment horizontal="right"/>
    </xf>
    <xf numFmtId="49" fontId="4" fillId="0" borderId="0">
      <alignment horizontal="right"/>
    </xf>
    <xf numFmtId="4" fontId="4" fillId="0" borderId="40">
      <alignment horizontal="right"/>
    </xf>
    <xf numFmtId="0" fontId="4" fillId="0" borderId="0">
      <alignment horizontal="left" wrapText="1"/>
    </xf>
    <xf numFmtId="0" fontId="4" fillId="0" borderId="41">
      <alignment horizontal="left"/>
    </xf>
    <xf numFmtId="0" fontId="4" fillId="0" borderId="45">
      <alignment horizontal="left" wrapText="1"/>
    </xf>
    <xf numFmtId="0" fontId="4" fillId="0" borderId="67"/>
    <xf numFmtId="0" fontId="25" fillId="0" borderId="81">
      <alignment horizontal="left" wrapText="1"/>
    </xf>
    <xf numFmtId="0" fontId="4" fillId="0" borderId="42">
      <alignment horizontal="left" wrapText="1" indent="2"/>
    </xf>
    <xf numFmtId="49" fontId="4" fillId="0" borderId="0">
      <alignment horizontal="center" wrapText="1"/>
    </xf>
    <xf numFmtId="49" fontId="4" fillId="0" borderId="59">
      <alignment horizontal="center" wrapText="1"/>
    </xf>
    <xf numFmtId="0" fontId="4" fillId="0" borderId="82"/>
    <xf numFmtId="0" fontId="4" fillId="0" borderId="83">
      <alignment horizontal="center" wrapText="1"/>
    </xf>
    <xf numFmtId="0" fontId="22" fillId="5" borderId="62"/>
    <xf numFmtId="49" fontId="4" fillId="0" borderId="46">
      <alignment horizontal="center"/>
    </xf>
    <xf numFmtId="49" fontId="4" fillId="0" borderId="0">
      <alignment horizontal="center"/>
    </xf>
    <xf numFmtId="49" fontId="4" fillId="0" borderId="36">
      <alignment horizontal="center" wrapText="1"/>
    </xf>
    <xf numFmtId="49" fontId="4" fillId="0" borderId="84">
      <alignment horizontal="center" wrapText="1"/>
    </xf>
    <xf numFmtId="49" fontId="4" fillId="0" borderId="36">
      <alignment horizontal="center"/>
    </xf>
    <xf numFmtId="49" fontId="4" fillId="0" borderId="41"/>
    <xf numFmtId="0" fontId="63" fillId="0" borderId="0"/>
    <xf numFmtId="0" fontId="63" fillId="0" borderId="0"/>
    <xf numFmtId="0" fontId="22" fillId="0" borderId="0"/>
    <xf numFmtId="0" fontId="34" fillId="0" borderId="0"/>
    <xf numFmtId="0" fontId="1" fillId="0" borderId="0" applyNumberFormat="0" applyFont="0" applyFill="0" applyBorder="0" applyAlignment="0" applyProtection="0">
      <alignment vertical="top"/>
    </xf>
    <xf numFmtId="0" fontId="34" fillId="0" borderId="0"/>
    <xf numFmtId="0" fontId="34" fillId="0" borderId="0"/>
    <xf numFmtId="0" fontId="32" fillId="0" borderId="0"/>
    <xf numFmtId="166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</cellStyleXfs>
  <cellXfs count="784">
    <xf numFmtId="0" fontId="0" fillId="0" borderId="0" xfId="0"/>
    <xf numFmtId="0" fontId="2" fillId="0" borderId="7" xfId="0" applyFont="1" applyFill="1" applyBorder="1" applyAlignment="1">
      <alignment vertical="top" wrapText="1"/>
    </xf>
    <xf numFmtId="0" fontId="16" fillId="0" borderId="7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vertical="top" wrapText="1"/>
    </xf>
    <xf numFmtId="168" fontId="2" fillId="0" borderId="0" xfId="0" applyNumberFormat="1" applyFont="1" applyFill="1" applyAlignment="1">
      <alignment horizontal="center"/>
    </xf>
    <xf numFmtId="0" fontId="2" fillId="0" borderId="0" xfId="189" applyNumberFormat="1" applyFont="1" applyFill="1" applyBorder="1" applyAlignment="1" applyProtection="1">
      <alignment vertical="top"/>
    </xf>
    <xf numFmtId="0" fontId="2" fillId="0" borderId="0" xfId="0" applyFont="1" applyFill="1"/>
    <xf numFmtId="49" fontId="8" fillId="0" borderId="7" xfId="0" applyNumberFormat="1" applyFont="1" applyFill="1" applyBorder="1" applyAlignment="1">
      <alignment horizontal="center"/>
    </xf>
    <xf numFmtId="49" fontId="16" fillId="0" borderId="7" xfId="0" applyNumberFormat="1" applyFont="1" applyFill="1" applyBorder="1" applyAlignment="1">
      <alignment horizontal="center"/>
    </xf>
    <xf numFmtId="168" fontId="16" fillId="0" borderId="7" xfId="0" applyNumberFormat="1" applyFont="1" applyFill="1" applyBorder="1" applyAlignment="1">
      <alignment horizontal="center"/>
    </xf>
    <xf numFmtId="49" fontId="17" fillId="0" borderId="7" xfId="0" applyNumberFormat="1" applyFont="1" applyFill="1" applyBorder="1" applyAlignment="1">
      <alignment horizontal="center" wrapText="1"/>
    </xf>
    <xf numFmtId="49" fontId="16" fillId="0" borderId="7" xfId="0" applyNumberFormat="1" applyFont="1" applyFill="1" applyBorder="1" applyAlignment="1">
      <alignment horizontal="center" wrapText="1"/>
    </xf>
    <xf numFmtId="4" fontId="16" fillId="0" borderId="7" xfId="0" applyNumberFormat="1" applyFont="1" applyFill="1" applyBorder="1"/>
    <xf numFmtId="0" fontId="16" fillId="0" borderId="0" xfId="0" applyFont="1" applyFill="1" applyBorder="1"/>
    <xf numFmtId="49" fontId="17" fillId="0" borderId="7" xfId="0" applyNumberFormat="1" applyFont="1" applyFill="1" applyBorder="1" applyAlignment="1">
      <alignment horizontal="center"/>
    </xf>
    <xf numFmtId="3" fontId="16" fillId="0" borderId="7" xfId="0" applyNumberFormat="1" applyFont="1" applyFill="1" applyBorder="1" applyAlignment="1">
      <alignment horizontal="center"/>
    </xf>
    <xf numFmtId="167" fontId="16" fillId="0" borderId="7" xfId="0" applyNumberFormat="1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" wrapText="1"/>
    </xf>
    <xf numFmtId="167" fontId="16" fillId="0" borderId="7" xfId="0" applyNumberFormat="1" applyFont="1" applyFill="1" applyBorder="1"/>
    <xf numFmtId="49" fontId="16" fillId="0" borderId="8" xfId="0" applyNumberFormat="1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 wrapText="1"/>
    </xf>
    <xf numFmtId="1" fontId="16" fillId="0" borderId="7" xfId="0" applyNumberFormat="1" applyFont="1" applyFill="1" applyBorder="1" applyAlignment="1">
      <alignment horizontal="center"/>
    </xf>
    <xf numFmtId="49" fontId="16" fillId="0" borderId="9" xfId="0" applyNumberFormat="1" applyFont="1" applyFill="1" applyBorder="1" applyAlignment="1">
      <alignment horizontal="center"/>
    </xf>
    <xf numFmtId="49" fontId="18" fillId="0" borderId="7" xfId="0" applyNumberFormat="1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0" fontId="8" fillId="0" borderId="0" xfId="0" applyFont="1" applyFill="1"/>
    <xf numFmtId="168" fontId="8" fillId="0" borderId="7" xfId="0" applyNumberFormat="1" applyFont="1" applyFill="1" applyBorder="1" applyAlignment="1">
      <alignment horizontal="center"/>
    </xf>
    <xf numFmtId="4" fontId="16" fillId="0" borderId="7" xfId="0" applyNumberFormat="1" applyFont="1" applyFill="1" applyBorder="1" applyAlignment="1">
      <alignment horizontal="center"/>
    </xf>
    <xf numFmtId="49" fontId="16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6" fillId="0" borderId="0" xfId="0" applyFont="1" applyFill="1" applyAlignment="1">
      <alignment horizontal="center"/>
    </xf>
    <xf numFmtId="0" fontId="16" fillId="0" borderId="7" xfId="0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/>
    </xf>
    <xf numFmtId="168" fontId="21" fillId="0" borderId="0" xfId="0" applyNumberFormat="1" applyFont="1" applyFill="1"/>
    <xf numFmtId="0" fontId="16" fillId="0" borderId="8" xfId="0" applyFont="1" applyFill="1" applyBorder="1" applyAlignment="1">
      <alignment horizontal="center"/>
    </xf>
    <xf numFmtId="49" fontId="16" fillId="0" borderId="4" xfId="0" applyNumberFormat="1" applyFont="1" applyFill="1" applyBorder="1" applyAlignment="1">
      <alignment horizontal="center"/>
    </xf>
    <xf numFmtId="49" fontId="16" fillId="0" borderId="4" xfId="0" applyNumberFormat="1" applyFont="1" applyFill="1" applyBorder="1" applyAlignment="1">
      <alignment horizontal="center" wrapText="1"/>
    </xf>
    <xf numFmtId="0" fontId="16" fillId="0" borderId="7" xfId="0" applyFont="1" applyFill="1" applyBorder="1"/>
    <xf numFmtId="167" fontId="16" fillId="0" borderId="10" xfId="0" applyNumberFormat="1" applyFont="1" applyFill="1" applyBorder="1"/>
    <xf numFmtId="1" fontId="16" fillId="0" borderId="10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17" fillId="0" borderId="11" xfId="0" applyNumberFormat="1" applyFont="1" applyFill="1" applyBorder="1" applyAlignment="1">
      <alignment horizontal="center"/>
    </xf>
    <xf numFmtId="49" fontId="17" fillId="0" borderId="8" xfId="0" applyNumberFormat="1" applyFont="1" applyFill="1" applyBorder="1" applyAlignment="1">
      <alignment horizontal="center"/>
    </xf>
    <xf numFmtId="49" fontId="16" fillId="0" borderId="10" xfId="0" applyNumberFormat="1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 wrapText="1"/>
    </xf>
    <xf numFmtId="0" fontId="17" fillId="0" borderId="8" xfId="0" applyFont="1" applyFill="1" applyBorder="1" applyAlignment="1">
      <alignment horizontal="center"/>
    </xf>
    <xf numFmtId="4" fontId="16" fillId="0" borderId="8" xfId="0" applyNumberFormat="1" applyFont="1" applyFill="1" applyBorder="1"/>
    <xf numFmtId="49" fontId="2" fillId="0" borderId="7" xfId="0" applyNumberFormat="1" applyFont="1" applyFill="1" applyBorder="1" applyAlignment="1">
      <alignment horizontal="center" vertical="center"/>
    </xf>
    <xf numFmtId="49" fontId="2" fillId="0" borderId="7" xfId="189" applyNumberFormat="1" applyFont="1" applyFill="1" applyBorder="1" applyAlignment="1" applyProtection="1">
      <alignment horizontal="center" vertical="center"/>
    </xf>
    <xf numFmtId="167" fontId="2" fillId="0" borderId="7" xfId="189" applyNumberFormat="1" applyFont="1" applyFill="1" applyBorder="1" applyAlignment="1" applyProtection="1">
      <alignment horizontal="center" vertical="center"/>
    </xf>
    <xf numFmtId="2" fontId="16" fillId="0" borderId="7" xfId="0" applyNumberFormat="1" applyFont="1" applyFill="1" applyBorder="1" applyAlignment="1">
      <alignment horizontal="center"/>
    </xf>
    <xf numFmtId="167" fontId="8" fillId="0" borderId="7" xfId="0" applyNumberFormat="1" applyFont="1" applyFill="1" applyBorder="1" applyAlignment="1">
      <alignment horizontal="center"/>
    </xf>
    <xf numFmtId="0" fontId="8" fillId="0" borderId="7" xfId="0" applyFont="1" applyFill="1" applyBorder="1" applyAlignment="1">
      <alignment horizontal="justify"/>
    </xf>
    <xf numFmtId="0" fontId="8" fillId="0" borderId="7" xfId="0" applyFont="1" applyFill="1" applyBorder="1" applyAlignment="1">
      <alignment horizontal="left" wrapText="1"/>
    </xf>
    <xf numFmtId="0" fontId="16" fillId="0" borderId="7" xfId="0" applyFont="1" applyFill="1" applyBorder="1" applyAlignment="1">
      <alignment horizontal="left" wrapText="1"/>
    </xf>
    <xf numFmtId="0" fontId="23" fillId="0" borderId="0" xfId="0" applyFont="1" applyFill="1"/>
    <xf numFmtId="0" fontId="12" fillId="0" borderId="0" xfId="0" applyFont="1" applyFill="1"/>
    <xf numFmtId="168" fontId="2" fillId="0" borderId="7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/>
    </xf>
    <xf numFmtId="49" fontId="8" fillId="0" borderId="4" xfId="0" applyNumberFormat="1" applyFont="1" applyFill="1" applyBorder="1" applyAlignment="1">
      <alignment horizontal="center" wrapText="1"/>
    </xf>
    <xf numFmtId="167" fontId="8" fillId="0" borderId="10" xfId="0" applyNumberFormat="1" applyFont="1" applyFill="1" applyBorder="1"/>
    <xf numFmtId="0" fontId="8" fillId="0" borderId="7" xfId="0" applyFont="1" applyFill="1" applyBorder="1"/>
    <xf numFmtId="168" fontId="16" fillId="0" borderId="0" xfId="0" applyNumberFormat="1" applyFont="1" applyFill="1"/>
    <xf numFmtId="0" fontId="8" fillId="0" borderId="7" xfId="0" applyFont="1" applyFill="1" applyBorder="1" applyAlignment="1">
      <alignment horizontal="center"/>
    </xf>
    <xf numFmtId="167" fontId="16" fillId="0" borderId="0" xfId="0" applyNumberFormat="1" applyFont="1" applyFill="1"/>
    <xf numFmtId="167" fontId="16" fillId="0" borderId="0" xfId="0" applyNumberFormat="1" applyFont="1" applyFill="1" applyBorder="1" applyAlignment="1">
      <alignment horizontal="center"/>
    </xf>
    <xf numFmtId="49" fontId="16" fillId="0" borderId="12" xfId="0" applyNumberFormat="1" applyFont="1" applyFill="1" applyBorder="1" applyAlignment="1">
      <alignment horizontal="center" wrapText="1"/>
    </xf>
    <xf numFmtId="4" fontId="16" fillId="0" borderId="0" xfId="0" applyNumberFormat="1" applyFont="1" applyFill="1"/>
    <xf numFmtId="49" fontId="16" fillId="0" borderId="12" xfId="0" applyNumberFormat="1" applyFont="1" applyFill="1" applyBorder="1" applyAlignment="1">
      <alignment horizontal="center"/>
    </xf>
    <xf numFmtId="168" fontId="16" fillId="0" borderId="0" xfId="0" applyNumberFormat="1" applyFont="1" applyFill="1" applyBorder="1" applyAlignment="1">
      <alignment horizontal="center"/>
    </xf>
    <xf numFmtId="170" fontId="16" fillId="0" borderId="0" xfId="0" applyNumberFormat="1" applyFont="1" applyFill="1"/>
    <xf numFmtId="178" fontId="16" fillId="0" borderId="0" xfId="0" applyNumberFormat="1" applyFont="1" applyFill="1"/>
    <xf numFmtId="170" fontId="8" fillId="0" borderId="0" xfId="0" applyNumberFormat="1" applyFont="1" applyFill="1"/>
    <xf numFmtId="0" fontId="15" fillId="0" borderId="0" xfId="190" applyFont="1" applyBorder="1"/>
    <xf numFmtId="0" fontId="35" fillId="0" borderId="0" xfId="190" applyFont="1" applyBorder="1" applyAlignment="1">
      <alignment horizontal="left"/>
    </xf>
    <xf numFmtId="0" fontId="34" fillId="0" borderId="0" xfId="190" applyBorder="1" applyAlignment="1"/>
    <xf numFmtId="0" fontId="2" fillId="0" borderId="0" xfId="190" applyFont="1" applyBorder="1" applyAlignment="1"/>
    <xf numFmtId="0" fontId="2" fillId="0" borderId="2" xfId="190" applyFont="1" applyBorder="1" applyAlignment="1"/>
    <xf numFmtId="0" fontId="14" fillId="0" borderId="0" xfId="190" applyFont="1" applyBorder="1"/>
    <xf numFmtId="49" fontId="36" fillId="0" borderId="7" xfId="190" applyNumberFormat="1" applyFont="1" applyBorder="1" applyAlignment="1">
      <alignment horizontal="center" vertical="top"/>
    </xf>
    <xf numFmtId="49" fontId="36" fillId="0" borderId="7" xfId="190" applyNumberFormat="1" applyFont="1" applyBorder="1" applyAlignment="1">
      <alignment horizontal="center"/>
    </xf>
    <xf numFmtId="0" fontId="37" fillId="0" borderId="0" xfId="190" applyFont="1" applyBorder="1"/>
    <xf numFmtId="167" fontId="10" fillId="0" borderId="13" xfId="190" applyNumberFormat="1" applyFont="1" applyBorder="1" applyAlignment="1">
      <alignment horizontal="center"/>
    </xf>
    <xf numFmtId="167" fontId="10" fillId="0" borderId="7" xfId="190" applyNumberFormat="1" applyFont="1" applyBorder="1" applyAlignment="1">
      <alignment horizontal="center"/>
    </xf>
    <xf numFmtId="0" fontId="11" fillId="0" borderId="14" xfId="190" applyFont="1" applyBorder="1" applyAlignment="1">
      <alignment horizontal="center" vertical="justify"/>
    </xf>
    <xf numFmtId="0" fontId="11" fillId="0" borderId="9" xfId="190" applyFont="1" applyBorder="1" applyAlignment="1">
      <alignment horizontal="left" vertical="top" wrapText="1"/>
    </xf>
    <xf numFmtId="0" fontId="11" fillId="0" borderId="9" xfId="190" applyFont="1" applyBorder="1" applyAlignment="1">
      <alignment horizontal="left" wrapText="1"/>
    </xf>
    <xf numFmtId="49" fontId="11" fillId="0" borderId="4" xfId="190" applyNumberFormat="1" applyFont="1" applyBorder="1" applyAlignment="1">
      <alignment horizontal="center" vertical="center"/>
    </xf>
    <xf numFmtId="49" fontId="11" fillId="0" borderId="4" xfId="190" applyNumberFormat="1" applyFont="1" applyFill="1" applyBorder="1" applyAlignment="1">
      <alignment horizontal="left" wrapText="1"/>
    </xf>
    <xf numFmtId="49" fontId="13" fillId="0" borderId="4" xfId="190" applyNumberFormat="1" applyFont="1" applyBorder="1" applyAlignment="1">
      <alignment horizontal="center" vertical="center"/>
    </xf>
    <xf numFmtId="0" fontId="10" fillId="0" borderId="0" xfId="190" applyFont="1" applyBorder="1"/>
    <xf numFmtId="167" fontId="14" fillId="0" borderId="7" xfId="190" applyNumberFormat="1" applyFont="1" applyBorder="1" applyAlignment="1">
      <alignment horizontal="center"/>
    </xf>
    <xf numFmtId="49" fontId="11" fillId="0" borderId="5" xfId="190" applyNumberFormat="1" applyFont="1" applyBorder="1" applyAlignment="1">
      <alignment horizontal="center" vertical="center"/>
    </xf>
    <xf numFmtId="49" fontId="11" fillId="0" borderId="7" xfId="190" applyNumberFormat="1" applyFont="1" applyBorder="1" applyAlignment="1">
      <alignment horizontal="center" vertical="center"/>
    </xf>
    <xf numFmtId="49" fontId="13" fillId="0" borderId="14" xfId="190" applyNumberFormat="1" applyFont="1" applyBorder="1" applyAlignment="1">
      <alignment horizontal="center" vertical="justify"/>
    </xf>
    <xf numFmtId="0" fontId="11" fillId="0" borderId="15" xfId="190" applyFont="1" applyBorder="1" applyAlignment="1">
      <alignment horizontal="left" wrapText="1"/>
    </xf>
    <xf numFmtId="168" fontId="14" fillId="0" borderId="7" xfId="190" applyNumberFormat="1" applyFont="1" applyBorder="1" applyAlignment="1">
      <alignment horizontal="center"/>
    </xf>
    <xf numFmtId="167" fontId="14" fillId="0" borderId="0" xfId="190" applyNumberFormat="1" applyFont="1" applyBorder="1"/>
    <xf numFmtId="49" fontId="11" fillId="0" borderId="13" xfId="190" applyNumberFormat="1" applyFont="1" applyBorder="1" applyAlignment="1">
      <alignment horizontal="center" vertical="center"/>
    </xf>
    <xf numFmtId="167" fontId="10" fillId="0" borderId="9" xfId="190" applyNumberFormat="1" applyFont="1" applyBorder="1" applyAlignment="1">
      <alignment horizontal="center"/>
    </xf>
    <xf numFmtId="49" fontId="11" fillId="0" borderId="5" xfId="190" applyNumberFormat="1" applyFont="1" applyFill="1" applyBorder="1" applyAlignment="1">
      <alignment horizontal="left" wrapText="1"/>
    </xf>
    <xf numFmtId="49" fontId="13" fillId="0" borderId="7" xfId="190" applyNumberFormat="1" applyFont="1" applyFill="1" applyBorder="1" applyAlignment="1">
      <alignment horizontal="left" vertical="center" wrapText="1"/>
    </xf>
    <xf numFmtId="49" fontId="11" fillId="0" borderId="16" xfId="190" applyNumberFormat="1" applyFont="1" applyBorder="1" applyAlignment="1">
      <alignment horizontal="left" wrapText="1"/>
    </xf>
    <xf numFmtId="49" fontId="11" fillId="0" borderId="14" xfId="190" applyNumberFormat="1" applyFont="1" applyBorder="1" applyAlignment="1">
      <alignment horizontal="center" vertical="center"/>
    </xf>
    <xf numFmtId="0" fontId="13" fillId="0" borderId="11" xfId="190" applyFont="1" applyBorder="1" applyAlignment="1">
      <alignment horizontal="left" vertical="top" wrapText="1"/>
    </xf>
    <xf numFmtId="0" fontId="11" fillId="0" borderId="13" xfId="190" applyFont="1" applyBorder="1" applyAlignment="1">
      <alignment horizontal="left" vertical="top" wrapText="1"/>
    </xf>
    <xf numFmtId="0" fontId="13" fillId="0" borderId="13" xfId="190" applyFont="1" applyBorder="1" applyAlignment="1">
      <alignment horizontal="left" vertical="top" wrapText="1"/>
    </xf>
    <xf numFmtId="0" fontId="11" fillId="0" borderId="17" xfId="190" applyFont="1" applyBorder="1" applyAlignment="1">
      <alignment horizontal="left" vertical="top" wrapText="1"/>
    </xf>
    <xf numFmtId="0" fontId="11" fillId="0" borderId="10" xfId="190" applyFont="1" applyBorder="1" applyAlignment="1">
      <alignment horizontal="left" vertical="top" wrapText="1"/>
    </xf>
    <xf numFmtId="49" fontId="37" fillId="0" borderId="16" xfId="190" applyNumberFormat="1" applyFont="1" applyBorder="1" applyAlignment="1">
      <alignment horizontal="left"/>
    </xf>
    <xf numFmtId="0" fontId="2" fillId="0" borderId="15" xfId="0" applyFont="1" applyFill="1" applyBorder="1" applyAlignment="1">
      <alignment vertical="top" wrapText="1"/>
    </xf>
    <xf numFmtId="49" fontId="11" fillId="0" borderId="13" xfId="190" applyNumberFormat="1" applyFont="1" applyFill="1" applyBorder="1" applyAlignment="1">
      <alignment horizontal="left" wrapText="1"/>
    </xf>
    <xf numFmtId="167" fontId="12" fillId="0" borderId="0" xfId="0" applyNumberFormat="1" applyFont="1" applyFill="1"/>
    <xf numFmtId="167" fontId="15" fillId="0" borderId="0" xfId="190" applyNumberFormat="1" applyFont="1" applyBorder="1"/>
    <xf numFmtId="167" fontId="10" fillId="0" borderId="11" xfId="190" applyNumberFormat="1" applyFont="1" applyBorder="1" applyAlignment="1">
      <alignment horizontal="center"/>
    </xf>
    <xf numFmtId="1" fontId="36" fillId="0" borderId="7" xfId="190" applyNumberFormat="1" applyFont="1" applyBorder="1" applyAlignment="1">
      <alignment horizontal="center"/>
    </xf>
    <xf numFmtId="2" fontId="41" fillId="0" borderId="7" xfId="186" applyNumberFormat="1" applyFont="1" applyFill="1" applyBorder="1" applyAlignment="1">
      <alignment horizontal="left" vertical="top" wrapText="1"/>
    </xf>
    <xf numFmtId="0" fontId="16" fillId="0" borderId="1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justify"/>
    </xf>
    <xf numFmtId="2" fontId="42" fillId="0" borderId="7" xfId="186" applyNumberFormat="1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vertical="top" wrapText="1"/>
    </xf>
    <xf numFmtId="0" fontId="16" fillId="0" borderId="7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/>
    </xf>
    <xf numFmtId="2" fontId="8" fillId="0" borderId="0" xfId="0" applyNumberFormat="1" applyFont="1" applyFill="1"/>
    <xf numFmtId="2" fontId="2" fillId="0" borderId="7" xfId="0" applyNumberFormat="1" applyFont="1" applyFill="1" applyBorder="1" applyAlignment="1">
      <alignment vertical="top" wrapText="1"/>
    </xf>
    <xf numFmtId="0" fontId="16" fillId="0" borderId="7" xfId="188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vertical="top" wrapText="1"/>
    </xf>
    <xf numFmtId="49" fontId="2" fillId="0" borderId="8" xfId="0" applyNumberFormat="1" applyFont="1" applyFill="1" applyBorder="1" applyAlignment="1">
      <alignment horizontal="center" vertical="center"/>
    </xf>
    <xf numFmtId="4" fontId="2" fillId="0" borderId="0" xfId="189" applyNumberFormat="1" applyFont="1" applyFill="1" applyBorder="1" applyAlignment="1" applyProtection="1">
      <alignment vertical="top"/>
    </xf>
    <xf numFmtId="167" fontId="2" fillId="0" borderId="0" xfId="189" applyNumberFormat="1" applyFont="1" applyFill="1" applyBorder="1" applyAlignment="1" applyProtection="1">
      <alignment vertical="top"/>
    </xf>
    <xf numFmtId="0" fontId="42" fillId="0" borderId="7" xfId="0" applyFont="1" applyFill="1" applyBorder="1" applyAlignment="1">
      <alignment vertical="top" wrapText="1"/>
    </xf>
    <xf numFmtId="0" fontId="3" fillId="0" borderId="0" xfId="0" applyFont="1" applyFill="1"/>
    <xf numFmtId="0" fontId="2" fillId="0" borderId="7" xfId="188" applyFont="1" applyFill="1" applyBorder="1" applyAlignment="1">
      <alignment horizontal="left" vertical="top" wrapText="1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168" fontId="3" fillId="0" borderId="7" xfId="0" applyNumberFormat="1" applyFont="1" applyFill="1" applyBorder="1" applyAlignment="1">
      <alignment horizontal="center" vertical="center"/>
    </xf>
    <xf numFmtId="0" fontId="3" fillId="0" borderId="0" xfId="189" applyNumberFormat="1" applyFont="1" applyFill="1" applyBorder="1" applyAlignment="1" applyProtection="1">
      <alignment vertical="top"/>
    </xf>
    <xf numFmtId="0" fontId="33" fillId="0" borderId="7" xfId="0" applyFont="1" applyFill="1" applyBorder="1" applyAlignment="1">
      <alignment vertical="top" wrapText="1"/>
    </xf>
    <xf numFmtId="0" fontId="18" fillId="0" borderId="7" xfId="0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vertical="top" wrapText="1"/>
    </xf>
    <xf numFmtId="0" fontId="43" fillId="0" borderId="7" xfId="0" applyFont="1" applyFill="1" applyBorder="1" applyAlignment="1">
      <alignment vertical="top" wrapText="1"/>
    </xf>
    <xf numFmtId="168" fontId="12" fillId="0" borderId="0" xfId="0" applyNumberFormat="1" applyFont="1" applyFill="1"/>
    <xf numFmtId="167" fontId="12" fillId="0" borderId="0" xfId="0" applyNumberFormat="1" applyFont="1" applyFill="1" applyBorder="1"/>
    <xf numFmtId="0" fontId="12" fillId="0" borderId="0" xfId="0" applyFont="1" applyFill="1" applyBorder="1"/>
    <xf numFmtId="0" fontId="8" fillId="0" borderId="7" xfId="0" applyFont="1" applyFill="1" applyBorder="1" applyAlignment="1">
      <alignment horizontal="center" vertical="top" wrapText="1"/>
    </xf>
    <xf numFmtId="167" fontId="8" fillId="0" borderId="8" xfId="0" applyNumberFormat="1" applyFont="1" applyFill="1" applyBorder="1" applyAlignment="1">
      <alignment horizontal="center"/>
    </xf>
    <xf numFmtId="167" fontId="38" fillId="0" borderId="10" xfId="0" applyNumberFormat="1" applyFont="1" applyFill="1" applyBorder="1" applyAlignment="1">
      <alignment horizontal="center"/>
    </xf>
    <xf numFmtId="167" fontId="8" fillId="0" borderId="10" xfId="0" applyNumberFormat="1" applyFont="1" applyFill="1" applyBorder="1" applyAlignment="1">
      <alignment horizontal="center"/>
    </xf>
    <xf numFmtId="168" fontId="8" fillId="0" borderId="10" xfId="0" applyNumberFormat="1" applyFont="1" applyFill="1" applyBorder="1" applyAlignment="1">
      <alignment horizontal="center"/>
    </xf>
    <xf numFmtId="167" fontId="8" fillId="0" borderId="7" xfId="0" applyNumberFormat="1" applyFont="1" applyFill="1" applyBorder="1" applyAlignment="1">
      <alignment horizontal="center" wrapText="1"/>
    </xf>
    <xf numFmtId="168" fontId="8" fillId="0" borderId="7" xfId="0" applyNumberFormat="1" applyFont="1" applyFill="1" applyBorder="1" applyAlignment="1">
      <alignment horizontal="center" wrapText="1"/>
    </xf>
    <xf numFmtId="2" fontId="8" fillId="0" borderId="7" xfId="0" applyNumberFormat="1" applyFont="1" applyFill="1" applyBorder="1" applyAlignment="1">
      <alignment horizontal="center"/>
    </xf>
    <xf numFmtId="168" fontId="8" fillId="0" borderId="12" xfId="0" applyNumberFormat="1" applyFont="1" applyFill="1" applyBorder="1" applyAlignment="1">
      <alignment horizontal="center"/>
    </xf>
    <xf numFmtId="0" fontId="23" fillId="0" borderId="0" xfId="0" applyFont="1" applyFill="1" applyAlignment="1">
      <alignment horizontal="center"/>
    </xf>
    <xf numFmtId="0" fontId="5" fillId="0" borderId="0" xfId="0" applyFont="1" applyFill="1"/>
    <xf numFmtId="0" fontId="31" fillId="0" borderId="0" xfId="0" applyFont="1" applyFill="1" applyAlignment="1">
      <alignment horizontal="right"/>
    </xf>
    <xf numFmtId="49" fontId="16" fillId="0" borderId="1" xfId="0" applyNumberFormat="1" applyFont="1" applyFill="1" applyBorder="1" applyAlignment="1">
      <alignment horizontal="center"/>
    </xf>
    <xf numFmtId="168" fontId="8" fillId="0" borderId="0" xfId="0" applyNumberFormat="1" applyFont="1" applyFill="1" applyBorder="1" applyAlignment="1">
      <alignment horizontal="center" wrapText="1"/>
    </xf>
    <xf numFmtId="4" fontId="2" fillId="0" borderId="7" xfId="189" applyNumberFormat="1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8" fontId="2" fillId="0" borderId="7" xfId="0" applyNumberFormat="1" applyFont="1" applyFill="1" applyBorder="1" applyAlignment="1">
      <alignment vertical="top" wrapText="1"/>
    </xf>
    <xf numFmtId="0" fontId="44" fillId="0" borderId="0" xfId="0" applyNumberFormat="1" applyFont="1" applyFill="1" applyAlignment="1">
      <alignment vertical="top" wrapText="1"/>
    </xf>
    <xf numFmtId="0" fontId="2" fillId="0" borderId="7" xfId="0" applyFont="1" applyFill="1" applyBorder="1" applyAlignment="1">
      <alignment horizontal="left" vertical="top" wrapText="1"/>
    </xf>
    <xf numFmtId="0" fontId="45" fillId="0" borderId="7" xfId="0" applyFont="1" applyFill="1" applyBorder="1" applyAlignment="1">
      <alignment vertical="top" wrapText="1"/>
    </xf>
    <xf numFmtId="0" fontId="2" fillId="0" borderId="7" xfId="0" applyFont="1" applyFill="1" applyBorder="1" applyAlignment="1">
      <alignment horizontal="justify" vertical="top" wrapText="1"/>
    </xf>
    <xf numFmtId="0" fontId="3" fillId="0" borderId="7" xfId="0" applyFont="1" applyFill="1" applyBorder="1" applyAlignment="1">
      <alignment horizontal="left" vertical="top" wrapText="1"/>
    </xf>
    <xf numFmtId="2" fontId="2" fillId="0" borderId="12" xfId="0" applyNumberFormat="1" applyFont="1" applyFill="1" applyBorder="1" applyAlignment="1">
      <alignment vertical="top" wrapText="1"/>
    </xf>
    <xf numFmtId="3" fontId="16" fillId="0" borderId="7" xfId="0" applyNumberFormat="1" applyFont="1" applyFill="1" applyBorder="1" applyAlignment="1">
      <alignment horizontal="center" wrapText="1"/>
    </xf>
    <xf numFmtId="2" fontId="41" fillId="0" borderId="7" xfId="186" applyNumberFormat="1" applyFont="1" applyFill="1" applyBorder="1" applyAlignment="1">
      <alignment horizontal="left" wrapText="1"/>
    </xf>
    <xf numFmtId="0" fontId="16" fillId="0" borderId="7" xfId="188" applyFont="1" applyFill="1" applyBorder="1" applyAlignment="1">
      <alignment horizontal="left" wrapText="1"/>
    </xf>
    <xf numFmtId="0" fontId="16" fillId="0" borderId="0" xfId="0" applyFont="1" applyFill="1" applyAlignment="1">
      <alignment horizontal="left" wrapText="1"/>
    </xf>
    <xf numFmtId="2" fontId="16" fillId="0" borderId="7" xfId="0" applyNumberFormat="1" applyFont="1" applyFill="1" applyBorder="1" applyAlignment="1">
      <alignment horizontal="left" wrapText="1"/>
    </xf>
    <xf numFmtId="0" fontId="16" fillId="0" borderId="18" xfId="0" applyFont="1" applyFill="1" applyBorder="1" applyAlignment="1">
      <alignment horizontal="left" wrapText="1"/>
    </xf>
    <xf numFmtId="0" fontId="16" fillId="0" borderId="4" xfId="0" applyFont="1" applyFill="1" applyBorder="1" applyAlignment="1">
      <alignment horizontal="left" wrapText="1"/>
    </xf>
    <xf numFmtId="0" fontId="46" fillId="0" borderId="7" xfId="0" applyFont="1" applyFill="1" applyBorder="1" applyAlignment="1">
      <alignment horizontal="left" wrapText="1"/>
    </xf>
    <xf numFmtId="0" fontId="41" fillId="0" borderId="7" xfId="0" applyFont="1" applyFill="1" applyBorder="1" applyAlignment="1">
      <alignment horizontal="left" wrapText="1"/>
    </xf>
    <xf numFmtId="0" fontId="18" fillId="0" borderId="18" xfId="0" applyFont="1" applyFill="1" applyBorder="1" applyAlignment="1">
      <alignment horizontal="left" wrapText="1"/>
    </xf>
    <xf numFmtId="0" fontId="16" fillId="0" borderId="20" xfId="0" applyFont="1" applyFill="1" applyBorder="1" applyAlignment="1">
      <alignment horizontal="left" wrapText="1"/>
    </xf>
    <xf numFmtId="0" fontId="41" fillId="0" borderId="0" xfId="0" applyFont="1" applyFill="1" applyAlignment="1">
      <alignment horizontal="left" wrapText="1"/>
    </xf>
    <xf numFmtId="0" fontId="8" fillId="0" borderId="21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8" fillId="0" borderId="22" xfId="0" applyFont="1" applyFill="1" applyBorder="1" applyAlignment="1">
      <alignment horizontal="left" wrapText="1"/>
    </xf>
    <xf numFmtId="0" fontId="16" fillId="0" borderId="23" xfId="0" applyFont="1" applyFill="1" applyBorder="1" applyAlignment="1">
      <alignment horizontal="left" wrapText="1"/>
    </xf>
    <xf numFmtId="0" fontId="47" fillId="0" borderId="7" xfId="0" applyNumberFormat="1" applyFont="1" applyFill="1" applyBorder="1" applyAlignment="1">
      <alignment horizontal="left" wrapText="1"/>
    </xf>
    <xf numFmtId="0" fontId="48" fillId="0" borderId="7" xfId="0" applyFont="1" applyFill="1" applyBorder="1" applyAlignment="1">
      <alignment horizontal="left" wrapText="1"/>
    </xf>
    <xf numFmtId="2" fontId="16" fillId="0" borderId="7" xfId="0" applyNumberFormat="1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center" vertical="top" wrapText="1"/>
    </xf>
    <xf numFmtId="167" fontId="8" fillId="0" borderId="9" xfId="0" applyNumberFormat="1" applyFont="1" applyFill="1" applyBorder="1" applyAlignment="1">
      <alignment horizontal="center"/>
    </xf>
    <xf numFmtId="0" fontId="8" fillId="0" borderId="9" xfId="0" applyFont="1" applyFill="1" applyBorder="1" applyAlignment="1">
      <alignment horizontal="justify"/>
    </xf>
    <xf numFmtId="0" fontId="8" fillId="0" borderId="0" xfId="0" applyFont="1" applyFill="1" applyBorder="1" applyAlignment="1">
      <alignment horizontal="left" vertical="top" wrapText="1"/>
    </xf>
    <xf numFmtId="0" fontId="16" fillId="0" borderId="12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18" fillId="0" borderId="24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0" fontId="41" fillId="0" borderId="7" xfId="0" applyFont="1" applyFill="1" applyBorder="1" applyAlignment="1">
      <alignment horizontal="left" vertical="top" wrapText="1"/>
    </xf>
    <xf numFmtId="0" fontId="16" fillId="0" borderId="18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0" fontId="18" fillId="0" borderId="18" xfId="0" applyFont="1" applyFill="1" applyBorder="1" applyAlignment="1">
      <alignment horizontal="left" vertical="top" wrapText="1"/>
    </xf>
    <xf numFmtId="0" fontId="16" fillId="0" borderId="20" xfId="0" applyFont="1" applyFill="1" applyBorder="1" applyAlignment="1">
      <alignment horizontal="left" vertical="top" wrapText="1"/>
    </xf>
    <xf numFmtId="2" fontId="16" fillId="0" borderId="12" xfId="0" applyNumberFormat="1" applyFont="1" applyFill="1" applyBorder="1" applyAlignment="1">
      <alignment horizontal="left" vertical="top" wrapText="1"/>
    </xf>
    <xf numFmtId="0" fontId="46" fillId="0" borderId="7" xfId="0" applyFont="1" applyFill="1" applyBorder="1" applyAlignment="1">
      <alignment horizontal="left" vertical="top" wrapText="1"/>
    </xf>
    <xf numFmtId="0" fontId="41" fillId="0" borderId="0" xfId="0" applyFont="1" applyFill="1" applyAlignment="1">
      <alignment horizontal="left" vertical="top" wrapText="1"/>
    </xf>
    <xf numFmtId="0" fontId="8" fillId="0" borderId="21" xfId="0" applyFont="1" applyFill="1" applyBorder="1" applyAlignment="1">
      <alignment horizontal="left" vertical="top" wrapText="1"/>
    </xf>
    <xf numFmtId="0" fontId="16" fillId="0" borderId="22" xfId="0" applyFont="1" applyFill="1" applyBorder="1" applyAlignment="1">
      <alignment horizontal="left" vertical="top" wrapText="1"/>
    </xf>
    <xf numFmtId="0" fontId="16" fillId="0" borderId="15" xfId="0" applyFont="1" applyFill="1" applyBorder="1" applyAlignment="1">
      <alignment horizontal="left" vertical="top" wrapText="1"/>
    </xf>
    <xf numFmtId="0" fontId="16" fillId="0" borderId="19" xfId="0" applyFont="1" applyFill="1" applyBorder="1" applyAlignment="1">
      <alignment horizontal="left" vertical="top" wrapText="1"/>
    </xf>
    <xf numFmtId="0" fontId="16" fillId="0" borderId="23" xfId="0" applyFont="1" applyFill="1" applyBorder="1" applyAlignment="1">
      <alignment horizontal="left" vertical="top" wrapText="1"/>
    </xf>
    <xf numFmtId="0" fontId="48" fillId="0" borderId="7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left" vertical="top" wrapText="1"/>
    </xf>
    <xf numFmtId="0" fontId="12" fillId="0" borderId="0" xfId="0" applyFont="1" applyFill="1" applyAlignment="1">
      <alignment horizontal="left" vertical="top" wrapText="1"/>
    </xf>
    <xf numFmtId="0" fontId="16" fillId="0" borderId="25" xfId="0" applyFont="1" applyFill="1" applyBorder="1" applyAlignment="1">
      <alignment vertical="top"/>
    </xf>
    <xf numFmtId="0" fontId="16" fillId="0" borderId="18" xfId="0" applyFont="1" applyFill="1" applyBorder="1" applyAlignment="1">
      <alignment vertical="top"/>
    </xf>
    <xf numFmtId="0" fontId="16" fillId="0" borderId="7" xfId="0" applyFont="1" applyFill="1" applyBorder="1" applyAlignment="1">
      <alignment vertical="top" wrapText="1"/>
    </xf>
    <xf numFmtId="0" fontId="16" fillId="0" borderId="19" xfId="0" applyFont="1" applyFill="1" applyBorder="1" applyAlignment="1">
      <alignment vertical="top" wrapText="1"/>
    </xf>
    <xf numFmtId="167" fontId="23" fillId="0" borderId="0" xfId="0" applyNumberFormat="1" applyFont="1" applyFill="1" applyAlignment="1">
      <alignment horizontal="center"/>
    </xf>
    <xf numFmtId="0" fontId="8" fillId="0" borderId="7" xfId="0" applyFont="1" applyFill="1" applyBorder="1" applyAlignment="1">
      <alignment vertical="top" wrapText="1"/>
    </xf>
    <xf numFmtId="175" fontId="16" fillId="0" borderId="7" xfId="0" applyNumberFormat="1" applyFont="1" applyFill="1" applyBorder="1" applyAlignment="1">
      <alignment horizontal="left" wrapText="1" shrinkToFit="1"/>
    </xf>
    <xf numFmtId="0" fontId="41" fillId="0" borderId="7" xfId="0" applyNumberFormat="1" applyFont="1" applyFill="1" applyBorder="1" applyAlignment="1">
      <alignment horizontal="left" vertical="top" wrapText="1"/>
    </xf>
    <xf numFmtId="0" fontId="16" fillId="0" borderId="18" xfId="0" applyFont="1" applyFill="1" applyBorder="1" applyAlignment="1">
      <alignment vertical="top" wrapText="1"/>
    </xf>
    <xf numFmtId="0" fontId="41" fillId="0" borderId="12" xfId="0" applyNumberFormat="1" applyFont="1" applyFill="1" applyBorder="1" applyAlignment="1">
      <alignment horizontal="left" vertical="top" wrapText="1"/>
    </xf>
    <xf numFmtId="0" fontId="41" fillId="0" borderId="7" xfId="0" applyFont="1" applyFill="1" applyBorder="1" applyAlignment="1">
      <alignment vertical="top" wrapText="1"/>
    </xf>
    <xf numFmtId="0" fontId="16" fillId="0" borderId="13" xfId="0" applyFont="1" applyFill="1" applyBorder="1" applyAlignment="1">
      <alignment horizontal="left" wrapText="1"/>
    </xf>
    <xf numFmtId="0" fontId="17" fillId="0" borderId="19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vertical="top" wrapText="1"/>
    </xf>
    <xf numFmtId="0" fontId="16" fillId="0" borderId="19" xfId="0" applyNumberFormat="1" applyFont="1" applyFill="1" applyBorder="1" applyAlignment="1">
      <alignment horizontal="left" vertical="top" wrapText="1"/>
    </xf>
    <xf numFmtId="168" fontId="16" fillId="0" borderId="7" xfId="0" applyNumberFormat="1" applyFont="1" applyFill="1" applyBorder="1" applyAlignment="1">
      <alignment horizontal="left" vertical="top" wrapText="1"/>
    </xf>
    <xf numFmtId="4" fontId="8" fillId="0" borderId="7" xfId="0" applyNumberFormat="1" applyFont="1" applyFill="1" applyBorder="1" applyAlignment="1">
      <alignment horizontal="center"/>
    </xf>
    <xf numFmtId="0" fontId="41" fillId="0" borderId="0" xfId="0" applyFont="1" applyFill="1"/>
    <xf numFmtId="0" fontId="16" fillId="0" borderId="20" xfId="0" applyFont="1" applyFill="1" applyBorder="1" applyAlignment="1">
      <alignment vertical="top"/>
    </xf>
    <xf numFmtId="0" fontId="46" fillId="0" borderId="12" xfId="0" applyFont="1" applyFill="1" applyBorder="1" applyAlignment="1">
      <alignment horizontal="left" wrapText="1"/>
    </xf>
    <xf numFmtId="0" fontId="16" fillId="0" borderId="19" xfId="0" applyNumberFormat="1" applyFont="1" applyFill="1" applyBorder="1" applyAlignment="1">
      <alignment horizontal="left" wrapText="1"/>
    </xf>
    <xf numFmtId="168" fontId="8" fillId="0" borderId="0" xfId="0" applyNumberFormat="1" applyFont="1" applyFill="1" applyAlignment="1">
      <alignment horizontal="center"/>
    </xf>
    <xf numFmtId="3" fontId="8" fillId="0" borderId="7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3" fontId="8" fillId="0" borderId="0" xfId="0" applyNumberFormat="1" applyFont="1" applyFill="1" applyBorder="1" applyAlignment="1">
      <alignment horizontal="center"/>
    </xf>
    <xf numFmtId="168" fontId="8" fillId="0" borderId="0" xfId="0" applyNumberFormat="1" applyFont="1" applyFill="1" applyBorder="1" applyAlignment="1">
      <alignment horizontal="center"/>
    </xf>
    <xf numFmtId="0" fontId="38" fillId="0" borderId="11" xfId="0" applyFont="1" applyFill="1" applyBorder="1" applyAlignment="1">
      <alignment horizontal="center"/>
    </xf>
    <xf numFmtId="49" fontId="38" fillId="0" borderId="7" xfId="0" applyNumberFormat="1" applyFont="1" applyFill="1" applyBorder="1" applyAlignment="1">
      <alignment horizontal="center"/>
    </xf>
    <xf numFmtId="49" fontId="38" fillId="0" borderId="7" xfId="0" applyNumberFormat="1" applyFont="1" applyFill="1" applyBorder="1" applyAlignment="1">
      <alignment horizontal="center" wrapText="1"/>
    </xf>
    <xf numFmtId="0" fontId="38" fillId="0" borderId="8" xfId="0" applyFont="1" applyFill="1" applyBorder="1" applyAlignment="1">
      <alignment horizontal="center"/>
    </xf>
    <xf numFmtId="4" fontId="8" fillId="0" borderId="8" xfId="0" applyNumberFormat="1" applyFont="1" applyFill="1" applyBorder="1"/>
    <xf numFmtId="0" fontId="8" fillId="0" borderId="8" xfId="0" applyFont="1" applyFill="1" applyBorder="1" applyAlignment="1">
      <alignment horizontal="center"/>
    </xf>
    <xf numFmtId="0" fontId="38" fillId="0" borderId="13" xfId="0" applyFont="1" applyFill="1" applyBorder="1" applyAlignment="1">
      <alignment horizontal="center"/>
    </xf>
    <xf numFmtId="1" fontId="8" fillId="0" borderId="7" xfId="0" applyNumberFormat="1" applyFont="1" applyFill="1" applyBorder="1" applyAlignment="1">
      <alignment horizontal="center"/>
    </xf>
    <xf numFmtId="0" fontId="38" fillId="0" borderId="4" xfId="0" applyFont="1" applyFill="1" applyBorder="1" applyAlignment="1">
      <alignment horizontal="center"/>
    </xf>
    <xf numFmtId="49" fontId="38" fillId="0" borderId="1" xfId="0" applyNumberFormat="1" applyFont="1" applyFill="1" applyBorder="1" applyAlignment="1">
      <alignment horizontal="center"/>
    </xf>
    <xf numFmtId="49" fontId="38" fillId="0" borderId="11" xfId="0" applyNumberFormat="1" applyFont="1" applyFill="1" applyBorder="1" applyAlignment="1">
      <alignment horizontal="center"/>
    </xf>
    <xf numFmtId="49" fontId="38" fillId="0" borderId="8" xfId="0" applyNumberFormat="1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1" fontId="8" fillId="0" borderId="10" xfId="0" applyNumberFormat="1" applyFont="1" applyFill="1" applyBorder="1" applyAlignment="1">
      <alignment horizontal="center"/>
    </xf>
    <xf numFmtId="0" fontId="8" fillId="0" borderId="26" xfId="0" applyFont="1" applyFill="1" applyBorder="1" applyAlignment="1">
      <alignment horizontal="center"/>
    </xf>
    <xf numFmtId="49" fontId="8" fillId="0" borderId="12" xfId="0" applyNumberFormat="1" applyFont="1" applyFill="1" applyBorder="1" applyAlignment="1">
      <alignment horizontal="center"/>
    </xf>
    <xf numFmtId="49" fontId="8" fillId="0" borderId="5" xfId="0" applyNumberFormat="1" applyFont="1" applyFill="1" applyBorder="1" applyAlignment="1">
      <alignment horizontal="center" wrapText="1"/>
    </xf>
    <xf numFmtId="1" fontId="8" fillId="0" borderId="27" xfId="0" applyNumberFormat="1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49" fontId="8" fillId="0" borderId="9" xfId="0" applyNumberFormat="1" applyFont="1" applyFill="1" applyBorder="1" applyAlignment="1">
      <alignment horizontal="center"/>
    </xf>
    <xf numFmtId="49" fontId="8" fillId="0" borderId="7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 wrapText="1"/>
    </xf>
    <xf numFmtId="0" fontId="38" fillId="0" borderId="7" xfId="0" applyFont="1" applyFill="1" applyBorder="1" applyAlignment="1">
      <alignment horizontal="center"/>
    </xf>
    <xf numFmtId="4" fontId="8" fillId="0" borderId="7" xfId="0" applyNumberFormat="1" applyFont="1" applyFill="1" applyBorder="1"/>
    <xf numFmtId="0" fontId="38" fillId="0" borderId="7" xfId="0" applyFont="1" applyFill="1" applyBorder="1" applyAlignment="1">
      <alignment horizontal="center" wrapText="1"/>
    </xf>
    <xf numFmtId="0" fontId="16" fillId="0" borderId="7" xfId="0" applyFont="1" applyFill="1" applyBorder="1" applyAlignment="1">
      <alignment horizontal="justify" vertical="top" wrapText="1"/>
    </xf>
    <xf numFmtId="167" fontId="8" fillId="0" borderId="7" xfId="0" applyNumberFormat="1" applyFont="1" applyFill="1" applyBorder="1"/>
    <xf numFmtId="0" fontId="16" fillId="0" borderId="0" xfId="0" applyFont="1" applyFill="1" applyBorder="1" applyAlignment="1">
      <alignment vertical="top" wrapText="1"/>
    </xf>
    <xf numFmtId="49" fontId="8" fillId="0" borderId="8" xfId="0" applyNumberFormat="1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wrapText="1"/>
    </xf>
    <xf numFmtId="167" fontId="8" fillId="0" borderId="0" xfId="0" applyNumberFormat="1" applyFont="1" applyFill="1" applyBorder="1" applyAlignment="1">
      <alignment horizontal="center"/>
    </xf>
    <xf numFmtId="0" fontId="16" fillId="0" borderId="7" xfId="0" applyFont="1" applyFill="1" applyBorder="1" applyAlignment="1">
      <alignment wrapText="1"/>
    </xf>
    <xf numFmtId="49" fontId="31" fillId="0" borderId="7" xfId="0" applyNumberFormat="1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 wrapText="1"/>
    </xf>
    <xf numFmtId="49" fontId="8" fillId="0" borderId="12" xfId="0" applyNumberFormat="1" applyFont="1" applyFill="1" applyBorder="1" applyAlignment="1">
      <alignment horizontal="center" wrapText="1"/>
    </xf>
    <xf numFmtId="2" fontId="16" fillId="0" borderId="0" xfId="0" applyNumberFormat="1" applyFont="1" applyFill="1"/>
    <xf numFmtId="167" fontId="8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/>
    <xf numFmtId="0" fontId="9" fillId="0" borderId="0" xfId="0" applyFont="1" applyFill="1" applyAlignment="1"/>
    <xf numFmtId="0" fontId="7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168" fontId="2" fillId="0" borderId="0" xfId="0" applyNumberFormat="1" applyFont="1" applyFill="1"/>
    <xf numFmtId="168" fontId="3" fillId="0" borderId="0" xfId="0" applyNumberFormat="1" applyFont="1" applyFill="1"/>
    <xf numFmtId="0" fontId="2" fillId="0" borderId="18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2" fontId="42" fillId="0" borderId="7" xfId="186" applyNumberFormat="1" applyFont="1" applyFill="1" applyBorder="1" applyAlignment="1">
      <alignment horizontal="left" wrapText="1"/>
    </xf>
    <xf numFmtId="168" fontId="2" fillId="0" borderId="7" xfId="0" applyNumberFormat="1" applyFont="1" applyFill="1" applyBorder="1" applyAlignment="1">
      <alignment horizontal="left" vertical="top" wrapText="1"/>
    </xf>
    <xf numFmtId="0" fontId="42" fillId="0" borderId="0" xfId="0" applyFont="1" applyFill="1"/>
    <xf numFmtId="49" fontId="9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2" fillId="0" borderId="7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vertical="top" wrapText="1"/>
    </xf>
    <xf numFmtId="2" fontId="2" fillId="0" borderId="12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vertical="top" wrapText="1"/>
    </xf>
    <xf numFmtId="0" fontId="43" fillId="0" borderId="0" xfId="0" applyFont="1" applyFill="1" applyAlignment="1">
      <alignment vertical="top" wrapText="1"/>
    </xf>
    <xf numFmtId="2" fontId="2" fillId="0" borderId="7" xfId="189" applyNumberFormat="1" applyFont="1" applyFill="1" applyBorder="1" applyAlignment="1" applyProtection="1">
      <alignment horizontal="center" vertical="center"/>
    </xf>
    <xf numFmtId="0" fontId="2" fillId="0" borderId="19" xfId="0" applyNumberFormat="1" applyFont="1" applyFill="1" applyBorder="1" applyAlignment="1">
      <alignment vertical="top" wrapText="1"/>
    </xf>
    <xf numFmtId="175" fontId="3" fillId="0" borderId="7" xfId="0" applyNumberFormat="1" applyFont="1" applyFill="1" applyBorder="1" applyAlignment="1">
      <alignment horizontal="left" wrapText="1" shrinkToFit="1"/>
    </xf>
    <xf numFmtId="49" fontId="2" fillId="0" borderId="0" xfId="0" applyNumberFormat="1" applyFont="1" applyFill="1" applyAlignment="1">
      <alignment horizontal="center"/>
    </xf>
    <xf numFmtId="168" fontId="8" fillId="0" borderId="0" xfId="0" applyNumberFormat="1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8" fillId="0" borderId="7" xfId="0" applyFont="1" applyFill="1" applyBorder="1" applyAlignment="1">
      <alignment horizontal="justify" vertical="top" wrapText="1"/>
    </xf>
    <xf numFmtId="0" fontId="2" fillId="0" borderId="20" xfId="0" applyFont="1" applyFill="1" applyBorder="1" applyAlignment="1">
      <alignment vertical="top"/>
    </xf>
    <xf numFmtId="0" fontId="2" fillId="0" borderId="25" xfId="0" applyFont="1" applyFill="1" applyBorder="1" applyAlignment="1">
      <alignment vertical="top"/>
    </xf>
    <xf numFmtId="0" fontId="2" fillId="0" borderId="18" xfId="0" applyFont="1" applyFill="1" applyBorder="1" applyAlignment="1">
      <alignment vertical="top"/>
    </xf>
    <xf numFmtId="0" fontId="8" fillId="0" borderId="0" xfId="0" applyFont="1" applyFill="1" applyAlignment="1">
      <alignment horizontal="left" vertical="top" wrapText="1"/>
    </xf>
    <xf numFmtId="49" fontId="3" fillId="0" borderId="28" xfId="0" applyNumberFormat="1" applyFont="1" applyFill="1" applyBorder="1" applyAlignment="1">
      <alignment horizontal="left" wrapText="1" shrinkToFit="1"/>
    </xf>
    <xf numFmtId="0" fontId="40" fillId="0" borderId="28" xfId="0" applyFont="1" applyFill="1" applyBorder="1" applyAlignment="1">
      <alignment horizontal="justify"/>
    </xf>
    <xf numFmtId="0" fontId="45" fillId="0" borderId="7" xfId="0" applyFont="1" applyFill="1" applyBorder="1" applyAlignment="1">
      <alignment horizontal="left" wrapText="1"/>
    </xf>
    <xf numFmtId="0" fontId="42" fillId="0" borderId="7" xfId="0" applyFont="1" applyFill="1" applyBorder="1" applyAlignment="1">
      <alignment horizontal="left" wrapText="1"/>
    </xf>
    <xf numFmtId="49" fontId="36" fillId="0" borderId="0" xfId="0" applyNumberFormat="1" applyFont="1" applyFill="1" applyBorder="1" applyAlignment="1">
      <alignment wrapText="1"/>
    </xf>
    <xf numFmtId="4" fontId="2" fillId="0" borderId="7" xfId="0" applyNumberFormat="1" applyFont="1" applyFill="1" applyBorder="1" applyAlignment="1">
      <alignment horizontal="center" vertical="center"/>
    </xf>
    <xf numFmtId="49" fontId="11" fillId="0" borderId="4" xfId="19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16" fillId="0" borderId="0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vertical="center" wrapText="1"/>
    </xf>
    <xf numFmtId="49" fontId="6" fillId="0" borderId="8" xfId="0" applyNumberFormat="1" applyFont="1" applyFill="1" applyBorder="1" applyAlignment="1">
      <alignment horizontal="center" vertical="center"/>
    </xf>
    <xf numFmtId="1" fontId="3" fillId="0" borderId="7" xfId="0" applyNumberFormat="1" applyFont="1" applyFill="1" applyBorder="1" applyAlignment="1">
      <alignment horizontal="center" vertical="center"/>
    </xf>
    <xf numFmtId="0" fontId="2" fillId="0" borderId="7" xfId="189" applyNumberFormat="1" applyFont="1" applyFill="1" applyBorder="1" applyAlignment="1" applyProtection="1">
      <alignment horizontal="center" vertical="center"/>
    </xf>
    <xf numFmtId="167" fontId="2" fillId="0" borderId="7" xfId="0" applyNumberFormat="1" applyFont="1" applyFill="1" applyBorder="1" applyAlignment="1">
      <alignment horizontal="center" vertical="center"/>
    </xf>
    <xf numFmtId="49" fontId="3" fillId="0" borderId="7" xfId="189" applyNumberFormat="1" applyFont="1" applyFill="1" applyBorder="1" applyAlignment="1" applyProtection="1">
      <alignment horizontal="center"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/>
    </xf>
    <xf numFmtId="49" fontId="33" fillId="0" borderId="7" xfId="0" applyNumberFormat="1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168" fontId="3" fillId="0" borderId="7" xfId="189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167" fontId="2" fillId="0" borderId="10" xfId="0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167" fontId="2" fillId="0" borderId="27" xfId="0" applyNumberFormat="1" applyFont="1" applyFill="1" applyBorder="1" applyAlignment="1">
      <alignment vertical="center"/>
    </xf>
    <xf numFmtId="167" fontId="2" fillId="0" borderId="12" xfId="0" applyNumberFormat="1" applyFont="1" applyFill="1" applyBorder="1" applyAlignment="1">
      <alignment horizontal="center" vertical="center"/>
    </xf>
    <xf numFmtId="168" fontId="8" fillId="0" borderId="7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 vertical="top" wrapText="1"/>
    </xf>
    <xf numFmtId="0" fontId="16" fillId="0" borderId="0" xfId="0" applyFont="1" applyBorder="1" applyAlignment="1">
      <alignment vertical="top" wrapText="1"/>
    </xf>
    <xf numFmtId="0" fontId="16" fillId="0" borderId="0" xfId="0" applyFont="1" applyBorder="1" applyAlignment="1">
      <alignment horizontal="center"/>
    </xf>
    <xf numFmtId="0" fontId="16" fillId="0" borderId="0" xfId="0" applyFont="1" applyBorder="1"/>
    <xf numFmtId="0" fontId="18" fillId="0" borderId="0" xfId="0" applyFont="1" applyFill="1" applyAlignment="1">
      <alignment horizontal="center"/>
    </xf>
    <xf numFmtId="0" fontId="16" fillId="0" borderId="7" xfId="0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169" fontId="8" fillId="0" borderId="0" xfId="0" applyNumberFormat="1" applyFont="1" applyBorder="1"/>
    <xf numFmtId="0" fontId="8" fillId="0" borderId="0" xfId="0" applyFont="1" applyFill="1" applyBorder="1"/>
    <xf numFmtId="0" fontId="16" fillId="0" borderId="7" xfId="0" applyFont="1" applyBorder="1" applyAlignment="1">
      <alignment horizontal="center"/>
    </xf>
    <xf numFmtId="0" fontId="8" fillId="0" borderId="7" xfId="0" applyFont="1" applyBorder="1"/>
    <xf numFmtId="49" fontId="3" fillId="0" borderId="10" xfId="0" applyNumberFormat="1" applyFont="1" applyFill="1" applyBorder="1" applyAlignment="1">
      <alignment horizontal="left" wrapText="1" shrinkToFit="1"/>
    </xf>
    <xf numFmtId="0" fontId="18" fillId="0" borderId="0" xfId="0" applyFont="1" applyAlignment="1">
      <alignment horizontal="center"/>
    </xf>
    <xf numFmtId="0" fontId="2" fillId="0" borderId="12" xfId="0" applyFont="1" applyFill="1" applyBorder="1" applyAlignment="1">
      <alignment horizontal="left" wrapText="1"/>
    </xf>
    <xf numFmtId="168" fontId="8" fillId="0" borderId="0" xfId="0" applyNumberFormat="1" applyFont="1" applyFill="1" applyBorder="1" applyAlignment="1">
      <alignment horizontal="right" vertical="center" wrapText="1"/>
    </xf>
    <xf numFmtId="168" fontId="2" fillId="0" borderId="7" xfId="189" applyNumberFormat="1" applyFont="1" applyFill="1" applyBorder="1" applyAlignment="1" applyProtection="1">
      <alignment horizontal="center" vertical="center"/>
    </xf>
    <xf numFmtId="49" fontId="11" fillId="0" borderId="13" xfId="190" applyNumberFormat="1" applyFont="1" applyFill="1" applyBorder="1" applyAlignment="1">
      <alignment horizontal="center" vertical="center"/>
    </xf>
    <xf numFmtId="167" fontId="10" fillId="0" borderId="12" xfId="190" applyNumberFormat="1" applyFont="1" applyBorder="1" applyAlignment="1">
      <alignment horizontal="center"/>
    </xf>
    <xf numFmtId="49" fontId="11" fillId="0" borderId="7" xfId="190" applyNumberFormat="1" applyFont="1" applyFill="1" applyBorder="1" applyAlignment="1">
      <alignment horizontal="left" wrapText="1"/>
    </xf>
    <xf numFmtId="167" fontId="10" fillId="0" borderId="13" xfId="190" applyNumberFormat="1" applyFont="1" applyFill="1" applyBorder="1" applyAlignment="1">
      <alignment horizontal="center"/>
    </xf>
    <xf numFmtId="167" fontId="10" fillId="0" borderId="9" xfId="190" applyNumberFormat="1" applyFont="1" applyFill="1" applyBorder="1" applyAlignment="1">
      <alignment horizontal="center"/>
    </xf>
    <xf numFmtId="167" fontId="10" fillId="0" borderId="7" xfId="190" applyNumberFormat="1" applyFont="1" applyFill="1" applyBorder="1" applyAlignment="1">
      <alignment horizontal="center"/>
    </xf>
    <xf numFmtId="0" fontId="40" fillId="0" borderId="10" xfId="0" applyFont="1" applyFill="1" applyBorder="1" applyAlignment="1">
      <alignment horizontal="justify"/>
    </xf>
    <xf numFmtId="49" fontId="16" fillId="0" borderId="5" xfId="0" applyNumberFormat="1" applyFont="1" applyFill="1" applyBorder="1" applyAlignment="1">
      <alignment horizontal="center"/>
    </xf>
    <xf numFmtId="49" fontId="16" fillId="0" borderId="5" xfId="0" applyNumberFormat="1" applyFont="1" applyFill="1" applyBorder="1" applyAlignment="1">
      <alignment horizontal="center" wrapText="1"/>
    </xf>
    <xf numFmtId="0" fontId="2" fillId="0" borderId="7" xfId="186" applyNumberFormat="1" applyFont="1" applyFill="1" applyBorder="1" applyAlignment="1">
      <alignment horizontal="left" vertical="top" wrapText="1"/>
    </xf>
    <xf numFmtId="168" fontId="8" fillId="0" borderId="29" xfId="0" applyNumberFormat="1" applyFont="1" applyFill="1" applyBorder="1" applyAlignment="1">
      <alignment horizontal="center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8" fillId="0" borderId="22" xfId="0" applyFont="1" applyFill="1" applyBorder="1" applyAlignment="1">
      <alignment horizontal="left" vertical="center" wrapText="1"/>
    </xf>
    <xf numFmtId="167" fontId="8" fillId="0" borderId="2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wrapText="1"/>
    </xf>
    <xf numFmtId="168" fontId="50" fillId="0" borderId="7" xfId="0" applyNumberFormat="1" applyFont="1" applyFill="1" applyBorder="1" applyAlignment="1">
      <alignment wrapText="1"/>
    </xf>
    <xf numFmtId="0" fontId="2" fillId="0" borderId="0" xfId="0" applyFont="1" applyFill="1" applyBorder="1"/>
    <xf numFmtId="4" fontId="2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justify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justify" vertical="top" wrapText="1"/>
    </xf>
    <xf numFmtId="0" fontId="3" fillId="0" borderId="7" xfId="0" applyFont="1" applyFill="1" applyBorder="1" applyAlignment="1">
      <alignment horizontal="center" vertical="justify"/>
    </xf>
    <xf numFmtId="0" fontId="3" fillId="0" borderId="7" xfId="0" applyFont="1" applyFill="1" applyBorder="1" applyAlignment="1">
      <alignment horizontal="justify" vertical="justify" wrapText="1"/>
    </xf>
    <xf numFmtId="168" fontId="3" fillId="0" borderId="7" xfId="0" applyNumberFormat="1" applyFont="1" applyFill="1" applyBorder="1"/>
    <xf numFmtId="0" fontId="3" fillId="0" borderId="0" xfId="0" applyFont="1" applyFill="1" applyBorder="1"/>
    <xf numFmtId="0" fontId="33" fillId="0" borderId="7" xfId="0" applyFont="1" applyFill="1" applyBorder="1" applyAlignment="1">
      <alignment horizontal="center" vertical="justify"/>
    </xf>
    <xf numFmtId="0" fontId="33" fillId="0" borderId="7" xfId="0" applyFont="1" applyFill="1" applyBorder="1" applyAlignment="1">
      <alignment horizontal="justify" vertical="justify" wrapText="1"/>
    </xf>
    <xf numFmtId="168" fontId="33" fillId="0" borderId="7" xfId="0" applyNumberFormat="1" applyFont="1" applyFill="1" applyBorder="1"/>
    <xf numFmtId="0" fontId="3" fillId="0" borderId="7" xfId="0" applyFont="1" applyFill="1" applyBorder="1" applyAlignment="1">
      <alignment horizontal="justify" wrapText="1"/>
    </xf>
    <xf numFmtId="49" fontId="33" fillId="0" borderId="7" xfId="0" applyNumberFormat="1" applyFont="1" applyFill="1" applyBorder="1" applyAlignment="1">
      <alignment horizontal="center" vertical="justify" wrapText="1" shrinkToFit="1"/>
    </xf>
    <xf numFmtId="167" fontId="3" fillId="0" borderId="7" xfId="0" applyNumberFormat="1" applyFont="1" applyFill="1" applyBorder="1"/>
    <xf numFmtId="0" fontId="9" fillId="0" borderId="7" xfId="0" applyFont="1" applyFill="1" applyBorder="1" applyAlignment="1">
      <alignment wrapText="1"/>
    </xf>
    <xf numFmtId="175" fontId="33" fillId="0" borderId="7" xfId="0" applyNumberFormat="1" applyFont="1" applyFill="1" applyBorder="1" applyAlignment="1">
      <alignment horizontal="left" wrapText="1" shrinkToFit="1"/>
    </xf>
    <xf numFmtId="49" fontId="2" fillId="0" borderId="7" xfId="0" applyNumberFormat="1" applyFont="1" applyFill="1" applyBorder="1" applyAlignment="1">
      <alignment horizontal="center" wrapText="1" shrinkToFit="1"/>
    </xf>
    <xf numFmtId="175" fontId="33" fillId="0" borderId="7" xfId="0" applyNumberFormat="1" applyFont="1" applyFill="1" applyBorder="1" applyAlignment="1">
      <alignment horizontal="left" vertical="top" wrapText="1" shrinkToFit="1"/>
    </xf>
    <xf numFmtId="175" fontId="2" fillId="0" borderId="7" xfId="0" applyNumberFormat="1" applyFont="1" applyFill="1" applyBorder="1" applyAlignment="1">
      <alignment horizontal="left" wrapText="1" shrinkToFit="1"/>
    </xf>
    <xf numFmtId="2" fontId="7" fillId="0" borderId="7" xfId="186" applyNumberFormat="1" applyFont="1" applyFill="1" applyBorder="1" applyAlignment="1">
      <alignment horizontal="left" vertical="top" wrapText="1"/>
    </xf>
    <xf numFmtId="1" fontId="33" fillId="0" borderId="0" xfId="0" applyNumberFormat="1" applyFont="1" applyFill="1" applyBorder="1" applyAlignment="1">
      <alignment horizontal="left" vertical="top"/>
    </xf>
    <xf numFmtId="0" fontId="2" fillId="0" borderId="7" xfId="192" applyFont="1" applyFill="1" applyBorder="1" applyAlignment="1">
      <alignment wrapText="1"/>
    </xf>
    <xf numFmtId="0" fontId="23" fillId="0" borderId="0" xfId="0" applyFont="1" applyFill="1" applyBorder="1" applyAlignment="1"/>
    <xf numFmtId="168" fontId="8" fillId="0" borderId="22" xfId="0" applyNumberFormat="1" applyFont="1" applyFill="1" applyBorder="1" applyAlignment="1">
      <alignment horizontal="left" vertical="center" wrapText="1"/>
    </xf>
    <xf numFmtId="0" fontId="23" fillId="0" borderId="0" xfId="0" applyFont="1" applyFill="1" applyBorder="1"/>
    <xf numFmtId="168" fontId="12" fillId="0" borderId="0" xfId="0" applyNumberFormat="1" applyFont="1" applyFill="1" applyBorder="1"/>
    <xf numFmtId="2" fontId="16" fillId="0" borderId="22" xfId="0" applyNumberFormat="1" applyFont="1" applyFill="1" applyBorder="1" applyAlignment="1">
      <alignment horizontal="left" vertical="center" wrapText="1"/>
    </xf>
    <xf numFmtId="167" fontId="38" fillId="0" borderId="22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center"/>
    </xf>
    <xf numFmtId="168" fontId="16" fillId="0" borderId="0" xfId="0" applyNumberFormat="1" applyFont="1" applyFill="1" applyBorder="1" applyAlignment="1">
      <alignment horizontal="center" wrapText="1"/>
    </xf>
    <xf numFmtId="2" fontId="8" fillId="0" borderId="22" xfId="0" applyNumberFormat="1" applyFont="1" applyFill="1" applyBorder="1" applyAlignment="1">
      <alignment horizontal="left" vertical="center" wrapText="1"/>
    </xf>
    <xf numFmtId="2" fontId="16" fillId="0" borderId="0" xfId="0" applyNumberFormat="1" applyFont="1" applyFill="1" applyBorder="1" applyAlignment="1">
      <alignment horizontal="center"/>
    </xf>
    <xf numFmtId="173" fontId="16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/>
    </xf>
    <xf numFmtId="168" fontId="8" fillId="0" borderId="22" xfId="0" applyNumberFormat="1" applyFont="1" applyFill="1" applyBorder="1" applyAlignment="1">
      <alignment horizontal="left"/>
    </xf>
    <xf numFmtId="178" fontId="16" fillId="0" borderId="0" xfId="0" applyNumberFormat="1" applyFont="1" applyFill="1" applyBorder="1"/>
    <xf numFmtId="2" fontId="16" fillId="0" borderId="0" xfId="0" applyNumberFormat="1" applyFont="1" applyFill="1" applyBorder="1"/>
    <xf numFmtId="0" fontId="3" fillId="0" borderId="22" xfId="0" applyFont="1" applyFill="1" applyBorder="1" applyAlignment="1">
      <alignment horizontal="left" vertical="center" wrapText="1"/>
    </xf>
    <xf numFmtId="4" fontId="8" fillId="0" borderId="22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2" fillId="0" borderId="0" xfId="189" applyNumberFormat="1" applyFont="1" applyFill="1" applyBorder="1" applyAlignment="1" applyProtection="1">
      <alignment horizontal="left" vertical="top"/>
    </xf>
    <xf numFmtId="168" fontId="2" fillId="0" borderId="0" xfId="0" applyNumberFormat="1" applyFont="1" applyFill="1" applyAlignment="1">
      <alignment horizontal="left"/>
    </xf>
    <xf numFmtId="168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" fillId="0" borderId="0" xfId="189" applyNumberFormat="1" applyFont="1" applyFill="1" applyBorder="1" applyAlignment="1" applyProtection="1">
      <alignment horizontal="left" vertical="top"/>
    </xf>
    <xf numFmtId="0" fontId="2" fillId="0" borderId="0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left" wrapText="1"/>
    </xf>
    <xf numFmtId="0" fontId="8" fillId="0" borderId="0" xfId="189" applyNumberFormat="1" applyFont="1" applyFill="1" applyBorder="1" applyAlignment="1" applyProtection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189" applyNumberFormat="1" applyFont="1" applyFill="1" applyBorder="1" applyAlignment="1" applyProtection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77" fontId="3" fillId="0" borderId="0" xfId="0" applyNumberFormat="1" applyFont="1" applyFill="1" applyBorder="1" applyAlignment="1">
      <alignment horizontal="left" wrapText="1"/>
    </xf>
    <xf numFmtId="169" fontId="3" fillId="0" borderId="0" xfId="194" applyNumberFormat="1" applyFont="1" applyFill="1" applyBorder="1" applyAlignment="1">
      <alignment horizontal="left" vertical="center" wrapText="1"/>
    </xf>
    <xf numFmtId="0" fontId="8" fillId="0" borderId="0" xfId="189" applyNumberFormat="1" applyFont="1" applyFill="1" applyBorder="1" applyAlignment="1" applyProtection="1">
      <alignment horizontal="left" vertical="top" wrapText="1"/>
    </xf>
    <xf numFmtId="0" fontId="16" fillId="0" borderId="0" xfId="0" applyFont="1" applyBorder="1" applyAlignment="1">
      <alignment horizontal="left"/>
    </xf>
    <xf numFmtId="177" fontId="8" fillId="0" borderId="0" xfId="0" applyNumberFormat="1" applyFont="1" applyFill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 applyFill="1" applyAlignment="1">
      <alignment horizontal="left" vertical="top" wrapText="1"/>
    </xf>
    <xf numFmtId="0" fontId="15" fillId="0" borderId="0" xfId="190" applyFont="1" applyBorder="1" applyAlignment="1">
      <alignment horizontal="left"/>
    </xf>
    <xf numFmtId="0" fontId="49" fillId="0" borderId="0" xfId="190" applyFont="1" applyBorder="1" applyAlignment="1">
      <alignment horizontal="left" wrapText="1"/>
    </xf>
    <xf numFmtId="0" fontId="14" fillId="0" borderId="0" xfId="190" applyFont="1" applyBorder="1" applyAlignment="1">
      <alignment horizontal="left"/>
    </xf>
    <xf numFmtId="0" fontId="37" fillId="0" borderId="0" xfId="190" applyFont="1" applyBorder="1" applyAlignment="1">
      <alignment horizontal="left"/>
    </xf>
    <xf numFmtId="0" fontId="10" fillId="0" borderId="0" xfId="190" applyFont="1" applyBorder="1" applyAlignment="1">
      <alignment horizontal="left"/>
    </xf>
    <xf numFmtId="49" fontId="3" fillId="0" borderId="7" xfId="0" applyNumberFormat="1" applyFont="1" applyFill="1" applyBorder="1" applyAlignment="1">
      <alignment horizontal="center" vertical="center" wrapText="1" shrinkToFit="1"/>
    </xf>
    <xf numFmtId="0" fontId="3" fillId="0" borderId="7" xfId="192" applyFont="1" applyFill="1" applyBorder="1" applyAlignment="1">
      <alignment horizontal="center" vertical="top"/>
    </xf>
    <xf numFmtId="49" fontId="33" fillId="0" borderId="7" xfId="0" applyNumberFormat="1" applyFont="1" applyFill="1" applyBorder="1" applyAlignment="1">
      <alignment horizontal="center" wrapText="1" shrinkToFit="1"/>
    </xf>
    <xf numFmtId="0" fontId="8" fillId="0" borderId="5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vertical="top" wrapText="1"/>
    </xf>
    <xf numFmtId="0" fontId="2" fillId="0" borderId="0" xfId="0" applyFont="1" applyFill="1" applyAlignment="1">
      <alignment vertical="center" wrapText="1"/>
    </xf>
    <xf numFmtId="177" fontId="8" fillId="0" borderId="7" xfId="0" applyNumberFormat="1" applyFont="1" applyFill="1" applyBorder="1" applyAlignment="1"/>
    <xf numFmtId="165" fontId="16" fillId="0" borderId="0" xfId="193" applyNumberFormat="1" applyFont="1" applyFill="1" applyBorder="1" applyAlignment="1">
      <alignment horizontal="left" vertical="center" wrapText="1"/>
    </xf>
    <xf numFmtId="0" fontId="42" fillId="0" borderId="7" xfId="0" applyFont="1" applyFill="1" applyBorder="1"/>
    <xf numFmtId="49" fontId="3" fillId="0" borderId="7" xfId="0" applyNumberFormat="1" applyFont="1" applyFill="1" applyBorder="1" applyAlignment="1">
      <alignment horizontal="left" wrapText="1" shrinkToFit="1"/>
    </xf>
    <xf numFmtId="2" fontId="16" fillId="0" borderId="7" xfId="0" applyNumberFormat="1" applyFont="1" applyBorder="1"/>
    <xf numFmtId="182" fontId="8" fillId="0" borderId="0" xfId="0" applyNumberFormat="1" applyFont="1" applyBorder="1"/>
    <xf numFmtId="182" fontId="16" fillId="0" borderId="0" xfId="0" applyNumberFormat="1" applyFont="1" applyBorder="1"/>
    <xf numFmtId="169" fontId="33" fillId="0" borderId="7" xfId="194" applyNumberFormat="1" applyFont="1" applyFill="1" applyBorder="1" applyAlignment="1">
      <alignment wrapText="1"/>
    </xf>
    <xf numFmtId="167" fontId="16" fillId="0" borderId="0" xfId="0" applyNumberFormat="1" applyFont="1" applyFill="1" applyAlignment="1">
      <alignment horizontal="right"/>
    </xf>
    <xf numFmtId="170" fontId="16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center"/>
    </xf>
    <xf numFmtId="168" fontId="8" fillId="0" borderId="22" xfId="0" applyNumberFormat="1" applyFont="1" applyFill="1" applyBorder="1" applyAlignment="1">
      <alignment horizontal="right" vertical="center" wrapText="1"/>
    </xf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67" fontId="8" fillId="0" borderId="0" xfId="0" applyNumberFormat="1" applyFont="1" applyFill="1" applyBorder="1" applyAlignment="1">
      <alignment horizontal="right" vertical="center" wrapText="1"/>
    </xf>
    <xf numFmtId="168" fontId="9" fillId="0" borderId="0" xfId="0" applyNumberFormat="1" applyFont="1" applyFill="1" applyBorder="1" applyAlignment="1">
      <alignment horizontal="left" vertical="center" wrapText="1"/>
    </xf>
    <xf numFmtId="0" fontId="3" fillId="0" borderId="7" xfId="192" applyFont="1" applyFill="1" applyBorder="1" applyAlignment="1">
      <alignment horizontal="center"/>
    </xf>
    <xf numFmtId="0" fontId="3" fillId="0" borderId="7" xfId="192" applyNumberFormat="1" applyFont="1" applyFill="1" applyBorder="1" applyAlignment="1">
      <alignment horizontal="justify" wrapText="1"/>
    </xf>
    <xf numFmtId="167" fontId="3" fillId="0" borderId="7" xfId="0" applyNumberFormat="1" applyFont="1" applyFill="1" applyBorder="1" applyAlignment="1">
      <alignment horizontal="right"/>
    </xf>
    <xf numFmtId="0" fontId="19" fillId="0" borderId="0" xfId="0" applyFont="1" applyFill="1" applyBorder="1"/>
    <xf numFmtId="0" fontId="3" fillId="0" borderId="7" xfId="192" applyFont="1" applyFill="1" applyBorder="1" applyAlignment="1">
      <alignment horizontal="center" vertical="center"/>
    </xf>
    <xf numFmtId="0" fontId="2" fillId="0" borderId="7" xfId="192" applyNumberFormat="1" applyFont="1" applyFill="1" applyBorder="1" applyAlignment="1">
      <alignment horizontal="justify" wrapText="1"/>
    </xf>
    <xf numFmtId="0" fontId="33" fillId="0" borderId="7" xfId="0" applyFont="1" applyFill="1" applyBorder="1" applyAlignment="1">
      <alignment horizontal="justify" vertical="center" wrapText="1"/>
    </xf>
    <xf numFmtId="0" fontId="15" fillId="0" borderId="0" xfId="191" applyFont="1" applyBorder="1"/>
    <xf numFmtId="0" fontId="34" fillId="0" borderId="0" xfId="191" applyBorder="1" applyAlignment="1">
      <alignment horizontal="center"/>
    </xf>
    <xf numFmtId="0" fontId="51" fillId="0" borderId="0" xfId="0" applyFont="1" applyAlignment="1">
      <alignment horizontal="right"/>
    </xf>
    <xf numFmtId="0" fontId="36" fillId="0" borderId="0" xfId="0" applyFont="1" applyFill="1" applyAlignment="1">
      <alignment horizontal="left" wrapText="1"/>
    </xf>
    <xf numFmtId="0" fontId="2" fillId="0" borderId="0" xfId="191" applyFont="1" applyBorder="1" applyAlignment="1">
      <alignment horizontal="left"/>
    </xf>
    <xf numFmtId="0" fontId="2" fillId="0" borderId="0" xfId="191" applyFont="1" applyBorder="1"/>
    <xf numFmtId="0" fontId="3" fillId="0" borderId="0" xfId="191" applyFont="1" applyBorder="1" applyAlignment="1">
      <alignment horizontal="center"/>
    </xf>
    <xf numFmtId="0" fontId="2" fillId="0" borderId="0" xfId="191" applyFont="1" applyBorder="1" applyAlignment="1">
      <alignment horizontal="center"/>
    </xf>
    <xf numFmtId="0" fontId="14" fillId="0" borderId="0" xfId="191" applyFont="1" applyBorder="1" applyAlignment="1">
      <alignment horizontal="right"/>
    </xf>
    <xf numFmtId="0" fontId="13" fillId="0" borderId="7" xfId="191" applyFont="1" applyBorder="1" applyAlignment="1">
      <alignment horizontal="center"/>
    </xf>
    <xf numFmtId="0" fontId="11" fillId="0" borderId="0" xfId="191" applyFont="1" applyBorder="1" applyAlignment="1">
      <alignment horizontal="left"/>
    </xf>
    <xf numFmtId="0" fontId="11" fillId="0" borderId="0" xfId="191" applyFont="1" applyBorder="1"/>
    <xf numFmtId="0" fontId="13" fillId="0" borderId="1" xfId="191" applyFont="1" applyBorder="1" applyAlignment="1">
      <alignment horizontal="center" vertical="top"/>
    </xf>
    <xf numFmtId="0" fontId="13" fillId="0" borderId="11" xfId="191" applyFont="1" applyBorder="1" applyAlignment="1">
      <alignment horizontal="center"/>
    </xf>
    <xf numFmtId="3" fontId="13" fillId="0" borderId="7" xfId="191" applyNumberFormat="1" applyFont="1" applyBorder="1" applyAlignment="1">
      <alignment horizontal="center"/>
    </xf>
    <xf numFmtId="0" fontId="11" fillId="0" borderId="7" xfId="191" applyFont="1" applyBorder="1"/>
    <xf numFmtId="0" fontId="13" fillId="0" borderId="4" xfId="191" applyFont="1" applyBorder="1" applyAlignment="1">
      <alignment horizontal="center" vertical="top"/>
    </xf>
    <xf numFmtId="0" fontId="13" fillId="0" borderId="13" xfId="191" applyFont="1" applyBorder="1" applyAlignment="1">
      <alignment wrapText="1"/>
    </xf>
    <xf numFmtId="168" fontId="10" fillId="0" borderId="7" xfId="191" applyNumberFormat="1" applyFont="1" applyBorder="1" applyAlignment="1">
      <alignment horizontal="right"/>
    </xf>
    <xf numFmtId="0" fontId="11" fillId="0" borderId="4" xfId="191" applyFont="1" applyBorder="1" applyAlignment="1">
      <alignment horizontal="center" vertical="top"/>
    </xf>
    <xf numFmtId="0" fontId="11" fillId="0" borderId="13" xfId="191" applyFont="1" applyBorder="1" applyAlignment="1">
      <alignment vertical="top" wrapText="1"/>
    </xf>
    <xf numFmtId="168" fontId="14" fillId="3" borderId="7" xfId="191" applyNumberFormat="1" applyFont="1" applyFill="1" applyBorder="1" applyAlignment="1">
      <alignment horizontal="right"/>
    </xf>
    <xf numFmtId="168" fontId="14" fillId="0" borderId="7" xfId="191" applyNumberFormat="1" applyFont="1" applyBorder="1" applyAlignment="1">
      <alignment horizontal="right"/>
    </xf>
    <xf numFmtId="0" fontId="11" fillId="0" borderId="13" xfId="191" applyFont="1" applyBorder="1" applyAlignment="1">
      <alignment wrapText="1"/>
    </xf>
    <xf numFmtId="0" fontId="13" fillId="0" borderId="13" xfId="191" applyFont="1" applyBorder="1" applyAlignment="1">
      <alignment vertical="top" wrapText="1"/>
    </xf>
    <xf numFmtId="0" fontId="11" fillId="0" borderId="13" xfId="0" applyFont="1" applyFill="1" applyBorder="1" applyAlignment="1">
      <alignment wrapText="1"/>
    </xf>
    <xf numFmtId="4" fontId="2" fillId="0" borderId="0" xfId="191" applyNumberFormat="1" applyFont="1" applyBorder="1"/>
    <xf numFmtId="0" fontId="2" fillId="0" borderId="0" xfId="0" applyFont="1" applyAlignment="1">
      <alignment horizontal="right"/>
    </xf>
    <xf numFmtId="169" fontId="16" fillId="0" borderId="7" xfId="193" applyNumberFormat="1" applyFont="1" applyFill="1" applyBorder="1" applyAlignment="1">
      <alignment vertical="center" wrapText="1"/>
    </xf>
    <xf numFmtId="169" fontId="16" fillId="0" borderId="7" xfId="194" applyNumberFormat="1" applyFont="1" applyFill="1" applyBorder="1" applyAlignment="1">
      <alignment wrapText="1"/>
    </xf>
    <xf numFmtId="0" fontId="10" fillId="0" borderId="0" xfId="0" applyFont="1" applyAlignment="1"/>
    <xf numFmtId="0" fontId="8" fillId="0" borderId="0" xfId="0" applyFont="1" applyFill="1" applyAlignment="1"/>
    <xf numFmtId="0" fontId="8" fillId="0" borderId="0" xfId="0" applyFont="1" applyBorder="1" applyAlignment="1"/>
    <xf numFmtId="0" fontId="8" fillId="0" borderId="0" xfId="0" applyFont="1" applyFill="1" applyBorder="1" applyAlignment="1"/>
    <xf numFmtId="0" fontId="31" fillId="0" borderId="0" xfId="0" applyFont="1" applyFill="1" applyAlignment="1"/>
    <xf numFmtId="0" fontId="23" fillId="0" borderId="0" xfId="0" applyFont="1" applyFill="1" applyAlignment="1"/>
    <xf numFmtId="0" fontId="23" fillId="0" borderId="30" xfId="0" applyFont="1" applyFill="1" applyBorder="1" applyAlignment="1"/>
    <xf numFmtId="167" fontId="51" fillId="0" borderId="0" xfId="190" applyNumberFormat="1" applyFont="1" applyBorder="1"/>
    <xf numFmtId="0" fontId="8" fillId="0" borderId="0" xfId="0" applyFont="1" applyFill="1" applyAlignment="1">
      <alignment horizont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top" wrapText="1"/>
    </xf>
    <xf numFmtId="0" fontId="16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wrapText="1"/>
    </xf>
    <xf numFmtId="167" fontId="16" fillId="0" borderId="0" xfId="0" applyNumberFormat="1" applyFont="1" applyFill="1" applyAlignment="1">
      <alignment horizontal="center" vertical="top" wrapText="1"/>
    </xf>
    <xf numFmtId="168" fontId="16" fillId="0" borderId="0" xfId="0" applyNumberFormat="1" applyFont="1" applyFill="1" applyBorder="1" applyAlignment="1">
      <alignment horizontal="center" vertical="center" wrapText="1"/>
    </xf>
    <xf numFmtId="167" fontId="8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68" fontId="31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 applyBorder="1" applyAlignment="1">
      <alignment horizontal="center" vertical="top" wrapText="1"/>
    </xf>
    <xf numFmtId="168" fontId="16" fillId="0" borderId="0" xfId="0" applyNumberFormat="1" applyFont="1" applyFill="1" applyAlignment="1">
      <alignment horizontal="center" vertical="top" wrapText="1"/>
    </xf>
    <xf numFmtId="168" fontId="16" fillId="0" borderId="0" xfId="0" applyNumberFormat="1" applyFont="1" applyFill="1" applyAlignment="1">
      <alignment horizontal="center" vertical="center" wrapText="1"/>
    </xf>
    <xf numFmtId="49" fontId="16" fillId="0" borderId="0" xfId="0" applyNumberFormat="1" applyFont="1" applyFill="1" applyAlignment="1">
      <alignment horizontal="center" wrapText="1"/>
    </xf>
    <xf numFmtId="167" fontId="16" fillId="0" borderId="0" xfId="0" applyNumberFormat="1" applyFont="1" applyFill="1" applyAlignment="1">
      <alignment horizontal="center" wrapText="1"/>
    </xf>
    <xf numFmtId="49" fontId="16" fillId="0" borderId="0" xfId="0" applyNumberFormat="1" applyFont="1" applyFill="1" applyAlignment="1">
      <alignment horizontal="center" vertical="top" wrapText="1"/>
    </xf>
    <xf numFmtId="2" fontId="18" fillId="0" borderId="7" xfId="186" applyNumberFormat="1" applyFont="1" applyFill="1" applyBorder="1" applyAlignment="1">
      <alignment horizontal="left" vertical="top" wrapText="1"/>
    </xf>
    <xf numFmtId="0" fontId="18" fillId="0" borderId="7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18" fillId="0" borderId="0" xfId="0" applyNumberFormat="1" applyFont="1" applyFill="1" applyAlignment="1">
      <alignment horizontal="left" wrapText="1"/>
    </xf>
    <xf numFmtId="0" fontId="7" fillId="0" borderId="0" xfId="0" applyNumberFormat="1" applyFont="1" applyFill="1" applyAlignment="1">
      <alignment horizontal="left" wrapText="1"/>
    </xf>
    <xf numFmtId="0" fontId="7" fillId="0" borderId="0" xfId="0" applyNumberFormat="1" applyFont="1" applyFill="1" applyAlignment="1">
      <alignment horizontal="left" vertical="top" wrapText="1"/>
    </xf>
    <xf numFmtId="0" fontId="18" fillId="0" borderId="0" xfId="0" applyNumberFormat="1" applyFont="1" applyFill="1" applyAlignment="1">
      <alignment horizontal="left" vertical="top" wrapText="1"/>
    </xf>
    <xf numFmtId="167" fontId="16" fillId="0" borderId="0" xfId="0" applyNumberFormat="1" applyFont="1" applyFill="1" applyAlignment="1">
      <alignment horizontal="center" vertical="center" wrapText="1"/>
    </xf>
    <xf numFmtId="168" fontId="31" fillId="0" borderId="22" xfId="0" applyNumberFormat="1" applyFont="1" applyFill="1" applyBorder="1" applyAlignment="1">
      <alignment horizontal="left" vertical="center" wrapText="1"/>
    </xf>
    <xf numFmtId="168" fontId="3" fillId="0" borderId="0" xfId="0" applyNumberFormat="1" applyFont="1" applyFill="1" applyAlignment="1">
      <alignment wrapText="1"/>
    </xf>
    <xf numFmtId="0" fontId="52" fillId="0" borderId="0" xfId="190" applyFont="1" applyBorder="1" applyAlignment="1">
      <alignment horizontal="center"/>
    </xf>
    <xf numFmtId="167" fontId="10" fillId="0" borderId="7" xfId="190" applyNumberFormat="1" applyFont="1" applyBorder="1" applyAlignment="1">
      <alignment horizontal="right"/>
    </xf>
    <xf numFmtId="0" fontId="15" fillId="0" borderId="7" xfId="190" applyFont="1" applyBorder="1"/>
    <xf numFmtId="0" fontId="37" fillId="0" borderId="7" xfId="190" applyFont="1" applyBorder="1"/>
    <xf numFmtId="167" fontId="14" fillId="0" borderId="7" xfId="190" applyNumberFormat="1" applyFont="1" applyBorder="1"/>
    <xf numFmtId="167" fontId="14" fillId="6" borderId="7" xfId="190" applyNumberFormat="1" applyFont="1" applyFill="1" applyBorder="1"/>
    <xf numFmtId="0" fontId="20" fillId="2" borderId="0" xfId="0" applyFont="1" applyFill="1"/>
    <xf numFmtId="0" fontId="2" fillId="0" borderId="0" xfId="0" applyNumberFormat="1" applyFont="1" applyAlignment="1">
      <alignment vertical="top" wrapText="1"/>
    </xf>
    <xf numFmtId="0" fontId="53" fillId="2" borderId="0" xfId="0" applyFont="1" applyFill="1"/>
    <xf numFmtId="0" fontId="15" fillId="0" borderId="0" xfId="0" applyFont="1"/>
    <xf numFmtId="0" fontId="55" fillId="0" borderId="7" xfId="0" applyFont="1" applyBorder="1" applyAlignment="1">
      <alignment horizontal="center"/>
    </xf>
    <xf numFmtId="0" fontId="53" fillId="0" borderId="0" xfId="0" applyFont="1"/>
    <xf numFmtId="0" fontId="55" fillId="2" borderId="7" xfId="0" applyFont="1" applyFill="1" applyBorder="1" applyAlignment="1">
      <alignment horizontal="center" vertical="center" wrapText="1"/>
    </xf>
    <xf numFmtId="169" fontId="7" fillId="0" borderId="7" xfId="195" applyNumberFormat="1" applyFont="1" applyFill="1" applyBorder="1" applyAlignment="1"/>
    <xf numFmtId="0" fontId="56" fillId="0" borderId="0" xfId="0" applyFont="1" applyFill="1" applyAlignment="1">
      <alignment horizontal="left" vertical="center" wrapText="1"/>
    </xf>
    <xf numFmtId="169" fontId="7" fillId="0" borderId="7" xfId="195" applyNumberFormat="1" applyFont="1" applyFill="1" applyBorder="1" applyAlignment="1">
      <alignment vertical="center"/>
    </xf>
    <xf numFmtId="168" fontId="3" fillId="0" borderId="0" xfId="0" applyNumberFormat="1" applyFont="1" applyFill="1" applyAlignment="1">
      <alignment horizontal="center"/>
    </xf>
    <xf numFmtId="167" fontId="16" fillId="0" borderId="0" xfId="0" applyNumberFormat="1" applyFont="1" applyBorder="1"/>
    <xf numFmtId="167" fontId="16" fillId="0" borderId="7" xfId="0" applyNumberFormat="1" applyFont="1" applyBorder="1" applyAlignment="1">
      <alignment horizontal="center"/>
    </xf>
    <xf numFmtId="182" fontId="16" fillId="0" borderId="7" xfId="0" applyNumberFormat="1" applyFont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vertical="top" wrapText="1"/>
    </xf>
    <xf numFmtId="0" fontId="16" fillId="0" borderId="0" xfId="0" applyFont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2" fillId="0" borderId="31" xfId="0" applyFont="1" applyFill="1" applyBorder="1" applyAlignment="1">
      <alignment horizontal="right" vertical="top" wrapText="1"/>
    </xf>
    <xf numFmtId="0" fontId="36" fillId="0" borderId="7" xfId="0" applyNumberFormat="1" applyFont="1" applyFill="1" applyBorder="1" applyAlignment="1">
      <alignment horizontal="center" vertical="center"/>
    </xf>
    <xf numFmtId="0" fontId="36" fillId="0" borderId="7" xfId="0" applyFont="1" applyFill="1" applyBorder="1" applyAlignment="1">
      <alignment horizontal="center" vertical="center"/>
    </xf>
    <xf numFmtId="0" fontId="8" fillId="0" borderId="7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54" fillId="2" borderId="7" xfId="0" applyFont="1" applyFill="1" applyBorder="1" applyAlignment="1">
      <alignment horizontal="left" vertical="center"/>
    </xf>
    <xf numFmtId="169" fontId="55" fillId="2" borderId="7" xfId="0" applyNumberFormat="1" applyFont="1" applyFill="1" applyBorder="1" applyAlignment="1">
      <alignment vertical="center" wrapText="1"/>
    </xf>
    <xf numFmtId="0" fontId="49" fillId="0" borderId="12" xfId="0" applyFont="1" applyBorder="1" applyAlignment="1">
      <alignment horizontal="center" vertical="center" wrapText="1"/>
    </xf>
    <xf numFmtId="0" fontId="56" fillId="0" borderId="15" xfId="185" applyFont="1" applyBorder="1" applyAlignment="1">
      <alignment vertical="center"/>
    </xf>
    <xf numFmtId="0" fontId="56" fillId="0" borderId="9" xfId="185" applyFont="1" applyBorder="1" applyAlignment="1">
      <alignment vertical="center"/>
    </xf>
    <xf numFmtId="0" fontId="3" fillId="0" borderId="0" xfId="0" applyFont="1" applyAlignment="1">
      <alignment horizontal="center" wrapText="1"/>
    </xf>
    <xf numFmtId="0" fontId="57" fillId="0" borderId="0" xfId="185" applyFont="1"/>
    <xf numFmtId="0" fontId="58" fillId="0" borderId="32" xfId="185" applyFont="1" applyBorder="1" applyAlignment="1">
      <alignment horizontal="center" vertical="top"/>
    </xf>
    <xf numFmtId="0" fontId="58" fillId="0" borderId="31" xfId="185" applyFont="1" applyBorder="1" applyAlignment="1">
      <alignment horizontal="center" vertical="top"/>
    </xf>
    <xf numFmtId="0" fontId="58" fillId="0" borderId="16" xfId="185" applyFont="1" applyBorder="1" applyAlignment="1">
      <alignment horizontal="center" vertical="top"/>
    </xf>
    <xf numFmtId="0" fontId="54" fillId="0" borderId="7" xfId="185" applyFont="1" applyBorder="1" applyAlignment="1">
      <alignment horizontal="center" vertical="center" wrapText="1"/>
    </xf>
    <xf numFmtId="168" fontId="54" fillId="0" borderId="7" xfId="185" applyNumberFormat="1" applyFont="1" applyBorder="1" applyAlignment="1">
      <alignment horizontal="center" vertical="center" wrapText="1"/>
    </xf>
    <xf numFmtId="0" fontId="54" fillId="0" borderId="7" xfId="185" applyFont="1" applyBorder="1" applyAlignment="1">
      <alignment horizontal="left" vertical="top" wrapText="1"/>
    </xf>
    <xf numFmtId="168" fontId="2" fillId="0" borderId="7" xfId="185" applyNumberFormat="1" applyFont="1" applyBorder="1" applyAlignment="1">
      <alignment horizontal="center" wrapText="1"/>
    </xf>
    <xf numFmtId="167" fontId="2" fillId="0" borderId="7" xfId="185" applyNumberFormat="1" applyFont="1" applyBorder="1" applyAlignment="1">
      <alignment horizontal="center" wrapText="1"/>
    </xf>
    <xf numFmtId="0" fontId="0" fillId="0" borderId="7" xfId="0" applyBorder="1"/>
    <xf numFmtId="0" fontId="22" fillId="0" borderId="7" xfId="0" applyFont="1" applyBorder="1"/>
    <xf numFmtId="49" fontId="33" fillId="0" borderId="8" xfId="0" applyNumberFormat="1" applyFont="1" applyFill="1" applyBorder="1" applyAlignment="1">
      <alignment horizontal="center" vertical="center"/>
    </xf>
    <xf numFmtId="167" fontId="3" fillId="0" borderId="7" xfId="189" applyNumberFormat="1" applyFont="1" applyFill="1" applyBorder="1" applyAlignment="1" applyProtection="1">
      <alignment horizontal="center" vertical="center"/>
    </xf>
    <xf numFmtId="49" fontId="2" fillId="0" borderId="28" xfId="0" applyNumberFormat="1" applyFont="1" applyFill="1" applyBorder="1" applyAlignment="1">
      <alignment horizontal="left" wrapText="1" shrinkToFit="1"/>
    </xf>
    <xf numFmtId="2" fontId="16" fillId="0" borderId="12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vertical="top" wrapText="1"/>
    </xf>
    <xf numFmtId="177" fontId="8" fillId="0" borderId="0" xfId="0" applyNumberFormat="1" applyFont="1" applyFill="1" applyBorder="1" applyAlignment="1"/>
    <xf numFmtId="0" fontId="18" fillId="0" borderId="0" xfId="0" applyFont="1" applyFill="1" applyAlignment="1">
      <alignment horizontal="left" wrapText="1"/>
    </xf>
    <xf numFmtId="0" fontId="8" fillId="0" borderId="22" xfId="0" applyFont="1" applyFill="1" applyBorder="1" applyAlignment="1">
      <alignment vertical="center" wrapText="1"/>
    </xf>
    <xf numFmtId="0" fontId="33" fillId="0" borderId="7" xfId="0" applyFont="1" applyFill="1" applyBorder="1" applyAlignment="1">
      <alignment horizontal="justify" wrapText="1"/>
    </xf>
    <xf numFmtId="167" fontId="3" fillId="0" borderId="0" xfId="0" applyNumberFormat="1" applyFont="1" applyFill="1" applyAlignment="1">
      <alignment wrapText="1"/>
    </xf>
    <xf numFmtId="49" fontId="3" fillId="0" borderId="7" xfId="0" applyNumberFormat="1" applyFont="1" applyFill="1" applyBorder="1" applyAlignment="1">
      <alignment horizontal="center"/>
    </xf>
    <xf numFmtId="0" fontId="7" fillId="0" borderId="10" xfId="0" applyFont="1" applyFill="1" applyBorder="1" applyAlignment="1">
      <alignment horizontal="justify"/>
    </xf>
    <xf numFmtId="179" fontId="33" fillId="0" borderId="7" xfId="194" applyNumberFormat="1" applyFont="1" applyFill="1" applyBorder="1" applyAlignment="1">
      <alignment wrapText="1"/>
    </xf>
    <xf numFmtId="0" fontId="2" fillId="0" borderId="10" xfId="0" applyFont="1" applyFill="1" applyBorder="1" applyAlignment="1">
      <alignment vertical="top" wrapText="1"/>
    </xf>
    <xf numFmtId="2" fontId="2" fillId="0" borderId="7" xfId="0" applyNumberFormat="1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wrapText="1"/>
    </xf>
    <xf numFmtId="49" fontId="2" fillId="0" borderId="7" xfId="0" applyNumberFormat="1" applyFont="1" applyFill="1" applyBorder="1" applyAlignment="1">
      <alignment horizontal="center"/>
    </xf>
    <xf numFmtId="0" fontId="40" fillId="0" borderId="7" xfId="0" applyFont="1" applyFill="1" applyBorder="1" applyAlignment="1">
      <alignment horizontal="justify"/>
    </xf>
    <xf numFmtId="0" fontId="2" fillId="0" borderId="7" xfId="0" applyFont="1" applyFill="1" applyBorder="1" applyAlignment="1">
      <alignment wrapText="1"/>
    </xf>
    <xf numFmtId="0" fontId="16" fillId="0" borderId="0" xfId="0" applyFont="1" applyFill="1" applyBorder="1" applyAlignment="1">
      <alignment horizontal="left" wrapText="1"/>
    </xf>
    <xf numFmtId="168" fontId="16" fillId="0" borderId="7" xfId="0" applyNumberFormat="1" applyFont="1" applyFill="1" applyBorder="1" applyAlignment="1">
      <alignment horizontal="center" wrapText="1"/>
    </xf>
    <xf numFmtId="0" fontId="16" fillId="0" borderId="0" xfId="0" applyFont="1" applyFill="1" applyAlignment="1">
      <alignment horizontal="center" wrapText="1"/>
    </xf>
    <xf numFmtId="168" fontId="3" fillId="0" borderId="7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168" fontId="2" fillId="0" borderId="7" xfId="0" applyNumberFormat="1" applyFont="1" applyFill="1" applyBorder="1"/>
    <xf numFmtId="0" fontId="2" fillId="0" borderId="23" xfId="0" applyFont="1" applyFill="1" applyBorder="1" applyAlignment="1">
      <alignment horizontal="left" vertical="top" wrapText="1"/>
    </xf>
    <xf numFmtId="172" fontId="16" fillId="0" borderId="0" xfId="0" applyNumberFormat="1" applyFont="1" applyFill="1" applyBorder="1" applyAlignment="1">
      <alignment horizontal="right"/>
    </xf>
    <xf numFmtId="167" fontId="14" fillId="0" borderId="7" xfId="190" applyNumberFormat="1" applyFont="1" applyFill="1" applyBorder="1" applyAlignment="1">
      <alignment horizontal="center"/>
    </xf>
    <xf numFmtId="181" fontId="16" fillId="0" borderId="0" xfId="0" applyNumberFormat="1" applyFont="1" applyFill="1" applyAlignment="1">
      <alignment horizontal="center" vertical="top" wrapText="1"/>
    </xf>
    <xf numFmtId="181" fontId="16" fillId="0" borderId="0" xfId="0" applyNumberFormat="1" applyFont="1" applyFill="1" applyAlignment="1">
      <alignment horizontal="center" vertical="center" wrapText="1"/>
    </xf>
    <xf numFmtId="180" fontId="8" fillId="0" borderId="0" xfId="0" applyNumberFormat="1" applyFont="1" applyFill="1" applyBorder="1" applyAlignment="1">
      <alignment horizontal="center" vertical="center" wrapText="1"/>
    </xf>
    <xf numFmtId="180" fontId="16" fillId="0" borderId="0" xfId="0" applyNumberFormat="1" applyFont="1" applyFill="1" applyAlignment="1">
      <alignment horizontal="center" vertical="center" wrapText="1"/>
    </xf>
    <xf numFmtId="180" fontId="16" fillId="0" borderId="0" xfId="0" applyNumberFormat="1" applyFont="1" applyFill="1" applyAlignment="1">
      <alignment horizontal="center" vertical="top" wrapText="1"/>
    </xf>
    <xf numFmtId="181" fontId="16" fillId="0" borderId="7" xfId="0" applyNumberFormat="1" applyFont="1" applyFill="1" applyBorder="1" applyAlignment="1">
      <alignment horizontal="center"/>
    </xf>
    <xf numFmtId="167" fontId="13" fillId="0" borderId="0" xfId="0" applyNumberFormat="1" applyFont="1" applyFill="1" applyAlignment="1">
      <alignment horizontal="center" vertical="top" wrapText="1"/>
    </xf>
    <xf numFmtId="180" fontId="8" fillId="0" borderId="0" xfId="0" applyNumberFormat="1" applyFont="1" applyFill="1" applyAlignment="1">
      <alignment horizontal="center" vertical="top" wrapText="1"/>
    </xf>
    <xf numFmtId="0" fontId="16" fillId="0" borderId="22" xfId="0" applyFont="1" applyFill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center" vertical="center" wrapText="1"/>
    </xf>
    <xf numFmtId="181" fontId="8" fillId="0" borderId="0" xfId="0" applyNumberFormat="1" applyFont="1" applyFill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176" fontId="3" fillId="0" borderId="0" xfId="194" applyNumberFormat="1" applyFont="1" applyFill="1" applyBorder="1" applyAlignment="1" applyProtection="1">
      <alignment horizontal="left" vertical="center" wrapText="1"/>
    </xf>
    <xf numFmtId="0" fontId="16" fillId="0" borderId="10" xfId="0" applyFont="1" applyBorder="1" applyAlignment="1">
      <alignment horizontal="center"/>
    </xf>
    <xf numFmtId="0" fontId="16" fillId="0" borderId="22" xfId="0" applyFont="1" applyFill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169" fontId="16" fillId="0" borderId="10" xfId="194" applyNumberFormat="1" applyFont="1" applyFill="1" applyBorder="1" applyAlignment="1">
      <alignment vertical="center" wrapText="1"/>
    </xf>
    <xf numFmtId="169" fontId="2" fillId="0" borderId="0" xfId="194" applyNumberFormat="1" applyFont="1" applyFill="1" applyBorder="1" applyAlignment="1">
      <alignment horizontal="left" vertical="center" wrapText="1"/>
    </xf>
    <xf numFmtId="169" fontId="3" fillId="0" borderId="0" xfId="0" applyNumberFormat="1" applyFont="1" applyAlignment="1">
      <alignment horizontal="left" vertical="center" wrapText="1"/>
    </xf>
    <xf numFmtId="0" fontId="18" fillId="0" borderId="7" xfId="0" applyNumberFormat="1" applyFont="1" applyFill="1" applyBorder="1" applyAlignment="1">
      <alignment horizontal="left" vertical="center" wrapText="1"/>
    </xf>
    <xf numFmtId="0" fontId="7" fillId="0" borderId="7" xfId="0" applyNumberFormat="1" applyFont="1" applyFill="1" applyBorder="1" applyAlignment="1">
      <alignment horizontal="left" vertical="center" wrapText="1"/>
    </xf>
    <xf numFmtId="167" fontId="3" fillId="0" borderId="0" xfId="0" applyNumberFormat="1" applyFont="1" applyFill="1" applyBorder="1"/>
    <xf numFmtId="167" fontId="3" fillId="0" borderId="0" xfId="0" applyNumberFormat="1" applyFont="1" applyFill="1" applyBorder="1" applyAlignment="1">
      <alignment wrapText="1"/>
    </xf>
    <xf numFmtId="0" fontId="61" fillId="0" borderId="0" xfId="190" applyFont="1" applyBorder="1" applyAlignment="1">
      <alignment horizontal="right"/>
    </xf>
    <xf numFmtId="168" fontId="3" fillId="0" borderId="7" xfId="0" applyNumberFormat="1" applyFont="1" applyFill="1" applyBorder="1" applyAlignment="1">
      <alignment horizontal="right"/>
    </xf>
    <xf numFmtId="168" fontId="8" fillId="0" borderId="8" xfId="0" applyNumberFormat="1" applyFont="1" applyFill="1" applyBorder="1" applyAlignment="1">
      <alignment horizontal="center"/>
    </xf>
    <xf numFmtId="168" fontId="38" fillId="0" borderId="10" xfId="0" applyNumberFormat="1" applyFont="1" applyFill="1" applyBorder="1" applyAlignment="1">
      <alignment horizontal="center"/>
    </xf>
    <xf numFmtId="167" fontId="16" fillId="0" borderId="0" xfId="0" applyNumberFormat="1" applyFont="1" applyFill="1" applyBorder="1" applyAlignment="1">
      <alignment horizontal="right" vertical="center"/>
    </xf>
    <xf numFmtId="167" fontId="16" fillId="0" borderId="0" xfId="0" applyNumberFormat="1" applyFont="1" applyFill="1" applyAlignment="1">
      <alignment horizontal="right" vertical="center"/>
    </xf>
    <xf numFmtId="167" fontId="3" fillId="0" borderId="22" xfId="0" applyNumberFormat="1" applyFont="1" applyFill="1" applyBorder="1" applyAlignment="1">
      <alignment horizontal="right" wrapText="1"/>
    </xf>
    <xf numFmtId="167" fontId="16" fillId="0" borderId="22" xfId="0" applyNumberFormat="1" applyFont="1" applyFill="1" applyBorder="1" applyAlignment="1">
      <alignment horizontal="center" vertical="center" wrapText="1"/>
    </xf>
    <xf numFmtId="49" fontId="50" fillId="0" borderId="0" xfId="0" applyNumberFormat="1" applyFont="1" applyFill="1" applyBorder="1" applyAlignment="1">
      <alignment horizontal="right" wrapText="1"/>
    </xf>
    <xf numFmtId="168" fontId="16" fillId="0" borderId="0" xfId="0" applyNumberFormat="1" applyFont="1" applyFill="1" applyBorder="1" applyAlignment="1">
      <alignment horizontal="center" vertical="top" wrapText="1"/>
    </xf>
    <xf numFmtId="49" fontId="16" fillId="0" borderId="22" xfId="0" applyNumberFormat="1" applyFont="1" applyFill="1" applyBorder="1" applyAlignment="1">
      <alignment horizontal="center" wrapText="1"/>
    </xf>
    <xf numFmtId="2" fontId="16" fillId="0" borderId="0" xfId="0" applyNumberFormat="1" applyFont="1" applyFill="1" applyAlignment="1">
      <alignment horizontal="center" vertical="top" wrapText="1"/>
    </xf>
    <xf numFmtId="177" fontId="8" fillId="0" borderId="7" xfId="0" applyNumberFormat="1" applyFont="1" applyFill="1" applyBorder="1" applyAlignment="1">
      <alignment horizontal="center"/>
    </xf>
    <xf numFmtId="171" fontId="16" fillId="0" borderId="0" xfId="0" applyNumberFormat="1" applyFont="1" applyFill="1" applyAlignment="1">
      <alignment horizontal="center" vertical="top" wrapText="1"/>
    </xf>
    <xf numFmtId="178" fontId="16" fillId="0" borderId="0" xfId="0" applyNumberFormat="1" applyFont="1" applyFill="1" applyAlignment="1">
      <alignment horizontal="center" vertical="top" wrapText="1"/>
    </xf>
    <xf numFmtId="168" fontId="8" fillId="6" borderId="7" xfId="0" applyNumberFormat="1" applyFont="1" applyFill="1" applyBorder="1" applyAlignment="1">
      <alignment horizontal="center"/>
    </xf>
    <xf numFmtId="2" fontId="16" fillId="0" borderId="0" xfId="0" applyNumberFormat="1" applyFont="1" applyFill="1" applyAlignment="1">
      <alignment horizontal="center" wrapText="1"/>
    </xf>
    <xf numFmtId="174" fontId="8" fillId="0" borderId="0" xfId="0" applyNumberFormat="1" applyFont="1" applyFill="1" applyBorder="1" applyAlignment="1">
      <alignment horizontal="center"/>
    </xf>
    <xf numFmtId="173" fontId="8" fillId="0" borderId="0" xfId="0" applyNumberFormat="1" applyFont="1" applyFill="1" applyBorder="1" applyAlignment="1">
      <alignment horizontal="center"/>
    </xf>
    <xf numFmtId="180" fontId="16" fillId="0" borderId="0" xfId="0" applyNumberFormat="1" applyFont="1" applyFill="1"/>
    <xf numFmtId="171" fontId="16" fillId="0" borderId="0" xfId="0" applyNumberFormat="1" applyFont="1" applyFill="1"/>
    <xf numFmtId="173" fontId="16" fillId="0" borderId="0" xfId="0" applyNumberFormat="1" applyFont="1" applyFill="1"/>
    <xf numFmtId="173" fontId="8" fillId="0" borderId="0" xfId="0" applyNumberFormat="1" applyFont="1" applyFill="1"/>
    <xf numFmtId="0" fontId="2" fillId="0" borderId="7" xfId="0" applyFont="1" applyFill="1" applyBorder="1" applyAlignment="1">
      <alignment horizontal="justify" wrapText="1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8" fontId="3" fillId="6" borderId="7" xfId="0" applyNumberFormat="1" applyFont="1" applyFill="1" applyBorder="1" applyAlignment="1">
      <alignment horizontal="center" vertical="center"/>
    </xf>
    <xf numFmtId="168" fontId="2" fillId="6" borderId="7" xfId="0" applyNumberFormat="1" applyFont="1" applyFill="1" applyBorder="1" applyAlignment="1">
      <alignment horizontal="center" vertical="center"/>
    </xf>
    <xf numFmtId="169" fontId="53" fillId="2" borderId="7" xfId="0" applyNumberFormat="1" applyFont="1" applyFill="1" applyBorder="1" applyAlignment="1">
      <alignment vertical="center" wrapText="1"/>
    </xf>
    <xf numFmtId="169" fontId="53" fillId="2" borderId="7" xfId="0" applyNumberFormat="1" applyFont="1" applyFill="1" applyBorder="1" applyAlignment="1">
      <alignment wrapText="1"/>
    </xf>
    <xf numFmtId="169" fontId="16" fillId="0" borderId="7" xfId="194" applyNumberFormat="1" applyFont="1" applyFill="1" applyBorder="1" applyAlignment="1">
      <alignment vertical="center" wrapText="1"/>
    </xf>
    <xf numFmtId="182" fontId="8" fillId="0" borderId="7" xfId="0" applyNumberFormat="1" applyFont="1" applyBorder="1" applyAlignment="1">
      <alignment horizontal="center"/>
    </xf>
    <xf numFmtId="169" fontId="8" fillId="0" borderId="7" xfId="193" applyNumberFormat="1" applyFont="1" applyFill="1" applyBorder="1" applyAlignment="1">
      <alignment vertical="center" wrapText="1"/>
    </xf>
    <xf numFmtId="174" fontId="8" fillId="0" borderId="7" xfId="0" applyNumberFormat="1" applyFont="1" applyFill="1" applyBorder="1" applyAlignment="1">
      <alignment horizontal="center"/>
    </xf>
    <xf numFmtId="173" fontId="8" fillId="0" borderId="7" xfId="0" applyNumberFormat="1" applyFont="1" applyFill="1" applyBorder="1" applyAlignment="1">
      <alignment horizontal="center"/>
    </xf>
    <xf numFmtId="0" fontId="54" fillId="2" borderId="7" xfId="0" applyFont="1" applyFill="1" applyBorder="1" applyAlignment="1">
      <alignment horizontal="center" vertical="center"/>
    </xf>
    <xf numFmtId="0" fontId="55" fillId="2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left"/>
    </xf>
    <xf numFmtId="0" fontId="3" fillId="0" borderId="7" xfId="0" applyFont="1" applyFill="1" applyBorder="1" applyAlignment="1">
      <alignment horizontal="center" vertical="center" wrapText="1"/>
    </xf>
    <xf numFmtId="168" fontId="8" fillId="0" borderId="10" xfId="0" applyNumberFormat="1" applyFont="1" applyFill="1" applyBorder="1" applyAlignment="1">
      <alignment horizontal="center"/>
    </xf>
    <xf numFmtId="168" fontId="8" fillId="0" borderId="15" xfId="0" applyNumberFormat="1" applyFont="1" applyFill="1" applyBorder="1" applyAlignment="1">
      <alignment horizontal="center"/>
    </xf>
    <xf numFmtId="168" fontId="8" fillId="0" borderId="9" xfId="0" applyNumberFormat="1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 vertical="center"/>
    </xf>
    <xf numFmtId="168" fontId="36" fillId="0" borderId="10" xfId="0" applyNumberFormat="1" applyFont="1" applyFill="1" applyBorder="1" applyAlignment="1">
      <alignment horizontal="center"/>
    </xf>
    <xf numFmtId="168" fontId="36" fillId="0" borderId="15" xfId="0" applyNumberFormat="1" applyFont="1" applyFill="1" applyBorder="1" applyAlignment="1">
      <alignment horizontal="center"/>
    </xf>
    <xf numFmtId="168" fontId="36" fillId="0" borderId="9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 wrapText="1"/>
    </xf>
    <xf numFmtId="0" fontId="49" fillId="0" borderId="0" xfId="0" applyFont="1" applyFill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168" fontId="16" fillId="0" borderId="0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4" fillId="0" borderId="0" xfId="0" applyNumberFormat="1" applyFont="1" applyFill="1" applyAlignment="1">
      <alignment horizontal="center" vertical="top" wrapText="1"/>
    </xf>
    <xf numFmtId="167" fontId="8" fillId="0" borderId="22" xfId="0" applyNumberFormat="1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left" vertical="center" wrapText="1"/>
    </xf>
    <xf numFmtId="2" fontId="8" fillId="0" borderId="22" xfId="0" applyNumberFormat="1" applyFont="1" applyFill="1" applyBorder="1" applyAlignment="1">
      <alignment horizontal="left" vertical="center" wrapText="1"/>
    </xf>
    <xf numFmtId="168" fontId="8" fillId="0" borderId="22" xfId="0" applyNumberFormat="1" applyFont="1" applyFill="1" applyBorder="1" applyAlignment="1">
      <alignment horizontal="left" vertical="center" wrapText="1"/>
    </xf>
    <xf numFmtId="168" fontId="8" fillId="0" borderId="22" xfId="0" applyNumberFormat="1" applyFont="1" applyFill="1" applyBorder="1" applyAlignment="1">
      <alignment horizontal="left" vertical="center"/>
    </xf>
    <xf numFmtId="167" fontId="8" fillId="0" borderId="32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68" fontId="3" fillId="0" borderId="10" xfId="0" applyNumberFormat="1" applyFont="1" applyFill="1" applyBorder="1" applyAlignment="1">
      <alignment horizontal="center"/>
    </xf>
    <xf numFmtId="168" fontId="3" fillId="0" borderId="15" xfId="0" applyNumberFormat="1" applyFont="1" applyFill="1" applyBorder="1" applyAlignment="1">
      <alignment horizontal="center"/>
    </xf>
    <xf numFmtId="168" fontId="3" fillId="0" borderId="9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top" wrapText="1"/>
    </xf>
    <xf numFmtId="0" fontId="54" fillId="2" borderId="7" xfId="0" applyFont="1" applyFill="1" applyBorder="1" applyAlignment="1">
      <alignment horizontal="center" vertical="center"/>
    </xf>
    <xf numFmtId="0" fontId="55" fillId="2" borderId="7" xfId="0" applyFont="1" applyFill="1" applyBorder="1" applyAlignment="1">
      <alignment horizontal="center" vertical="center"/>
    </xf>
    <xf numFmtId="0" fontId="65" fillId="0" borderId="51" xfId="0" applyNumberFormat="1" applyFont="1" applyFill="1" applyBorder="1" applyAlignment="1">
      <alignment horizontal="center" vertical="center" wrapText="1"/>
    </xf>
    <xf numFmtId="0" fontId="66" fillId="0" borderId="51" xfId="0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8" fillId="0" borderId="0" xfId="189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8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center" vertical="top" wrapText="1"/>
    </xf>
    <xf numFmtId="0" fontId="10" fillId="0" borderId="0" xfId="190" applyFont="1" applyFill="1" applyBorder="1" applyAlignment="1">
      <alignment horizontal="center" vertical="center" wrapText="1"/>
    </xf>
    <xf numFmtId="0" fontId="16" fillId="0" borderId="0" xfId="0" applyFont="1" applyFill="1" applyAlignment="1">
      <alignment wrapText="1"/>
    </xf>
    <xf numFmtId="0" fontId="36" fillId="0" borderId="0" xfId="0" applyFont="1" applyFill="1" applyAlignment="1"/>
    <xf numFmtId="0" fontId="10" fillId="0" borderId="7" xfId="190" applyFont="1" applyBorder="1" applyAlignment="1">
      <alignment horizontal="center" vertical="center"/>
    </xf>
    <xf numFmtId="0" fontId="13" fillId="0" borderId="7" xfId="190" applyFont="1" applyBorder="1" applyAlignment="1">
      <alignment horizontal="center" vertical="center" wrapText="1"/>
    </xf>
    <xf numFmtId="0" fontId="36" fillId="0" borderId="7" xfId="185" applyFont="1" applyBorder="1" applyAlignment="1">
      <alignment horizontal="center" vertical="center"/>
    </xf>
    <xf numFmtId="0" fontId="10" fillId="0" borderId="0" xfId="191" applyFont="1" applyBorder="1" applyAlignment="1">
      <alignment horizontal="right"/>
    </xf>
    <xf numFmtId="0" fontId="13" fillId="0" borderId="0" xfId="191" applyFont="1" applyBorder="1" applyAlignment="1">
      <alignment horizontal="center" vertical="center" wrapText="1"/>
    </xf>
    <xf numFmtId="0" fontId="13" fillId="0" borderId="7" xfId="191" applyFont="1" applyBorder="1" applyAlignment="1">
      <alignment horizontal="center" vertical="center"/>
    </xf>
    <xf numFmtId="0" fontId="13" fillId="0" borderId="10" xfId="191" applyFont="1" applyBorder="1" applyAlignment="1">
      <alignment horizontal="center" vertical="center"/>
    </xf>
    <xf numFmtId="0" fontId="49" fillId="0" borderId="10" xfId="185" applyFont="1" applyBorder="1" applyAlignment="1">
      <alignment horizontal="center" vertical="center"/>
    </xf>
    <xf numFmtId="0" fontId="49" fillId="0" borderId="15" xfId="185" applyFont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59" fillId="0" borderId="10" xfId="185" applyFont="1" applyBorder="1" applyAlignment="1">
      <alignment horizontal="center" wrapText="1"/>
    </xf>
    <xf numFmtId="0" fontId="59" fillId="0" borderId="9" xfId="185" applyFont="1" applyBorder="1" applyAlignment="1">
      <alignment horizontal="center" wrapText="1"/>
    </xf>
    <xf numFmtId="0" fontId="56" fillId="0" borderId="7" xfId="185" applyFont="1" applyBorder="1" applyAlignment="1">
      <alignment horizontal="center" vertical="justify" wrapText="1"/>
    </xf>
    <xf numFmtId="168" fontId="2" fillId="0" borderId="7" xfId="185" applyNumberFormat="1" applyFont="1" applyBorder="1" applyAlignment="1">
      <alignment horizontal="center"/>
    </xf>
    <xf numFmtId="168" fontId="2" fillId="0" borderId="9" xfId="185" applyNumberFormat="1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60" fillId="0" borderId="22" xfId="185" applyFont="1" applyBorder="1" applyAlignment="1">
      <alignment horizontal="left" vertical="top" wrapText="1"/>
    </xf>
    <xf numFmtId="0" fontId="60" fillId="0" borderId="0" xfId="185" applyFont="1" applyBorder="1" applyAlignment="1">
      <alignment horizontal="left" vertical="top"/>
    </xf>
    <xf numFmtId="0" fontId="60" fillId="0" borderId="30" xfId="185" applyFont="1" applyBorder="1" applyAlignment="1">
      <alignment horizontal="left" vertical="top"/>
    </xf>
    <xf numFmtId="0" fontId="54" fillId="0" borderId="12" xfId="185" applyFont="1" applyBorder="1" applyAlignment="1">
      <alignment horizontal="center" vertical="top" wrapText="1"/>
    </xf>
    <xf numFmtId="0" fontId="54" fillId="0" borderId="35" xfId="185" applyFont="1" applyBorder="1" applyAlignment="1">
      <alignment horizontal="center" vertical="top" wrapText="1"/>
    </xf>
    <xf numFmtId="0" fontId="54" fillId="0" borderId="8" xfId="185" applyFont="1" applyBorder="1" applyAlignment="1">
      <alignment horizontal="center" vertical="top" wrapText="1"/>
    </xf>
    <xf numFmtId="0" fontId="54" fillId="0" borderId="10" xfId="185" applyFont="1" applyBorder="1" applyAlignment="1">
      <alignment horizontal="center" vertical="center" wrapText="1"/>
    </xf>
    <xf numFmtId="0" fontId="54" fillId="0" borderId="15" xfId="185" applyFont="1" applyBorder="1" applyAlignment="1">
      <alignment horizontal="center" vertical="center" wrapText="1"/>
    </xf>
    <xf numFmtId="0" fontId="54" fillId="0" borderId="9" xfId="185" applyFont="1" applyBorder="1" applyAlignment="1">
      <alignment horizontal="center" vertical="center" wrapText="1"/>
    </xf>
    <xf numFmtId="168" fontId="54" fillId="0" borderId="27" xfId="185" applyNumberFormat="1" applyFont="1" applyBorder="1" applyAlignment="1">
      <alignment horizontal="center" vertical="center"/>
    </xf>
    <xf numFmtId="168" fontId="54" fillId="0" borderId="34" xfId="185" applyNumberFormat="1" applyFont="1" applyBorder="1" applyAlignment="1">
      <alignment horizontal="center" vertical="center"/>
    </xf>
    <xf numFmtId="168" fontId="54" fillId="0" borderId="32" xfId="185" applyNumberFormat="1" applyFont="1" applyBorder="1" applyAlignment="1">
      <alignment horizontal="center" vertical="center"/>
    </xf>
    <xf numFmtId="168" fontId="54" fillId="0" borderId="16" xfId="185" applyNumberFormat="1" applyFont="1" applyBorder="1" applyAlignment="1">
      <alignment horizontal="center" vertical="center"/>
    </xf>
    <xf numFmtId="0" fontId="54" fillId="0" borderId="7" xfId="185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center" wrapText="1"/>
    </xf>
    <xf numFmtId="0" fontId="20" fillId="2" borderId="7" xfId="0" applyFont="1" applyFill="1" applyBorder="1"/>
    <xf numFmtId="0" fontId="2" fillId="0" borderId="7" xfId="0" applyNumberFormat="1" applyFont="1" applyBorder="1" applyAlignment="1">
      <alignment vertical="top" wrapText="1"/>
    </xf>
    <xf numFmtId="0" fontId="3" fillId="0" borderId="7" xfId="0" applyNumberFormat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wrapText="1"/>
    </xf>
    <xf numFmtId="0" fontId="2" fillId="0" borderId="7" xfId="0" applyNumberFormat="1" applyFont="1" applyBorder="1" applyAlignment="1">
      <alignment horizontal="center" vertical="top" wrapText="1"/>
    </xf>
    <xf numFmtId="0" fontId="64" fillId="0" borderId="7" xfId="0" applyNumberFormat="1" applyFont="1" applyFill="1" applyBorder="1" applyAlignment="1">
      <alignment horizontal="center" vertical="top" wrapText="1"/>
    </xf>
    <xf numFmtId="0" fontId="53" fillId="2" borderId="7" xfId="0" applyFont="1" applyFill="1" applyBorder="1"/>
    <xf numFmtId="0" fontId="22" fillId="0" borderId="7" xfId="0" applyFont="1" applyBorder="1" applyAlignment="1">
      <alignment horizontal="right"/>
    </xf>
    <xf numFmtId="168" fontId="3" fillId="0" borderId="7" xfId="0" applyNumberFormat="1" applyFont="1" applyFill="1" applyBorder="1" applyAlignment="1">
      <alignment horizontal="center"/>
    </xf>
  </cellXfs>
  <cellStyles count="196">
    <cellStyle name="br" xfId="1"/>
    <cellStyle name="col" xfId="2"/>
    <cellStyle name="Normal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150" xfId="57"/>
    <cellStyle name="xl151" xfId="58"/>
    <cellStyle name="xl152" xfId="59"/>
    <cellStyle name="xl153" xfId="60"/>
    <cellStyle name="xl154" xfId="61"/>
    <cellStyle name="xl155" xfId="62"/>
    <cellStyle name="xl156" xfId="63"/>
    <cellStyle name="xl157" xfId="64"/>
    <cellStyle name="xl158" xfId="65"/>
    <cellStyle name="xl159" xfId="66"/>
    <cellStyle name="xl160" xfId="67"/>
    <cellStyle name="xl161" xfId="68"/>
    <cellStyle name="xl162" xfId="69"/>
    <cellStyle name="xl163" xfId="70"/>
    <cellStyle name="xl164" xfId="71"/>
    <cellStyle name="xl165" xfId="72"/>
    <cellStyle name="xl166" xfId="73"/>
    <cellStyle name="xl167" xfId="74"/>
    <cellStyle name="xl168" xfId="75"/>
    <cellStyle name="xl169" xfId="76"/>
    <cellStyle name="xl170" xfId="77"/>
    <cellStyle name="xl171" xfId="78"/>
    <cellStyle name="xl172" xfId="79"/>
    <cellStyle name="xl173" xfId="80"/>
    <cellStyle name="xl174" xfId="81"/>
    <cellStyle name="xl175" xfId="82"/>
    <cellStyle name="xl176" xfId="83"/>
    <cellStyle name="xl177" xfId="84"/>
    <cellStyle name="xl178" xfId="85"/>
    <cellStyle name="xl179" xfId="86"/>
    <cellStyle name="xl180" xfId="87"/>
    <cellStyle name="xl181" xfId="88"/>
    <cellStyle name="xl182" xfId="89"/>
    <cellStyle name="xl183" xfId="90"/>
    <cellStyle name="xl184" xfId="91"/>
    <cellStyle name="xl185" xfId="92"/>
    <cellStyle name="xl186" xfId="93"/>
    <cellStyle name="xl187" xfId="94"/>
    <cellStyle name="xl188" xfId="95"/>
    <cellStyle name="xl189" xfId="96"/>
    <cellStyle name="xl190" xfId="97"/>
    <cellStyle name="xl191" xfId="98"/>
    <cellStyle name="xl192" xfId="99"/>
    <cellStyle name="xl193" xfId="100"/>
    <cellStyle name="xl194" xfId="101"/>
    <cellStyle name="xl195" xfId="102"/>
    <cellStyle name="xl196" xfId="103"/>
    <cellStyle name="xl197" xfId="104"/>
    <cellStyle name="xl198" xfId="105"/>
    <cellStyle name="xl21" xfId="106"/>
    <cellStyle name="xl22" xfId="107"/>
    <cellStyle name="xl23" xfId="108"/>
    <cellStyle name="xl24" xfId="109"/>
    <cellStyle name="xl25" xfId="110"/>
    <cellStyle name="xl26" xfId="111"/>
    <cellStyle name="xl27" xfId="112"/>
    <cellStyle name="xl28" xfId="113"/>
    <cellStyle name="xl29" xfId="114"/>
    <cellStyle name="xl30" xfId="115"/>
    <cellStyle name="xl31" xfId="116"/>
    <cellStyle name="xl32" xfId="117"/>
    <cellStyle name="xl33" xfId="118"/>
    <cellStyle name="xl34" xfId="119"/>
    <cellStyle name="xl35" xfId="120"/>
    <cellStyle name="xl36" xfId="121"/>
    <cellStyle name="xl37" xfId="122"/>
    <cellStyle name="xl38" xfId="123"/>
    <cellStyle name="xl39" xfId="124"/>
    <cellStyle name="xl40" xfId="125"/>
    <cellStyle name="xl41" xfId="126"/>
    <cellStyle name="xl42" xfId="127"/>
    <cellStyle name="xl43" xfId="128"/>
    <cellStyle name="xl44" xfId="129"/>
    <cellStyle name="xl45" xfId="130"/>
    <cellStyle name="xl46" xfId="131"/>
    <cellStyle name="xl47" xfId="132"/>
    <cellStyle name="xl48" xfId="133"/>
    <cellStyle name="xl49" xfId="134"/>
    <cellStyle name="xl50" xfId="135"/>
    <cellStyle name="xl51" xfId="136"/>
    <cellStyle name="xl52" xfId="137"/>
    <cellStyle name="xl53" xfId="138"/>
    <cellStyle name="xl54" xfId="139"/>
    <cellStyle name="xl55" xfId="140"/>
    <cellStyle name="xl56" xfId="141"/>
    <cellStyle name="xl57" xfId="142"/>
    <cellStyle name="xl58" xfId="143"/>
    <cellStyle name="xl59" xfId="144"/>
    <cellStyle name="xl60" xfId="145"/>
    <cellStyle name="xl61" xfId="146"/>
    <cellStyle name="xl62" xfId="147"/>
    <cellStyle name="xl63" xfId="148"/>
    <cellStyle name="xl64" xfId="149"/>
    <cellStyle name="xl65" xfId="150"/>
    <cellStyle name="xl66" xfId="151"/>
    <cellStyle name="xl67" xfId="152"/>
    <cellStyle name="xl68" xfId="153"/>
    <cellStyle name="xl69" xfId="154"/>
    <cellStyle name="xl70" xfId="155"/>
    <cellStyle name="xl71" xfId="156"/>
    <cellStyle name="xl72" xfId="157"/>
    <cellStyle name="xl73" xfId="158"/>
    <cellStyle name="xl74" xfId="159"/>
    <cellStyle name="xl75" xfId="160"/>
    <cellStyle name="xl76" xfId="161"/>
    <cellStyle name="xl77" xfId="162"/>
    <cellStyle name="xl78" xfId="163"/>
    <cellStyle name="xl79" xfId="164"/>
    <cellStyle name="xl80" xfId="165"/>
    <cellStyle name="xl81" xfId="166"/>
    <cellStyle name="xl82" xfId="167"/>
    <cellStyle name="xl83" xfId="168"/>
    <cellStyle name="xl84" xfId="169"/>
    <cellStyle name="xl85" xfId="170"/>
    <cellStyle name="xl86" xfId="171"/>
    <cellStyle name="xl87" xfId="172"/>
    <cellStyle name="xl88" xfId="173"/>
    <cellStyle name="xl89" xfId="174"/>
    <cellStyle name="xl90" xfId="175"/>
    <cellStyle name="xl91" xfId="176"/>
    <cellStyle name="xl92" xfId="177"/>
    <cellStyle name="xl93" xfId="178"/>
    <cellStyle name="xl94" xfId="179"/>
    <cellStyle name="xl95" xfId="180"/>
    <cellStyle name="xl96" xfId="181"/>
    <cellStyle name="xl97" xfId="182"/>
    <cellStyle name="xl98" xfId="183"/>
    <cellStyle name="xl99" xfId="184"/>
    <cellStyle name="Обычный" xfId="0" builtinId="0"/>
    <cellStyle name="Обычный 2" xfId="185"/>
    <cellStyle name="Обычный 3" xfId="186"/>
    <cellStyle name="Обычный 4" xfId="187"/>
    <cellStyle name="Обычный_reports-dohod-NC" xfId="188"/>
    <cellStyle name="Обычный_tmp305" xfId="189"/>
    <cellStyle name="Обычный_З_15_Приложение 16 - Источники дефицита" xfId="190"/>
    <cellStyle name="Обычный_З_16_Приложение 17 - Программа гос заимствований" xfId="191"/>
    <cellStyle name="Стиль 1" xfId="192"/>
    <cellStyle name="Финансовый" xfId="193" builtinId="3"/>
    <cellStyle name="Финансовый 2" xfId="194"/>
    <cellStyle name="Финансовый_Форма для внесения изменений апрель" xfId="195"/>
  </cellStyles>
  <dxfs count="5388">
    <dxf>
      <fill>
        <patternFill patternType="solid">
          <fgColor indexed="26"/>
          <bgColor indexed="9"/>
        </patternFill>
      </fill>
    </dxf>
    <dxf>
      <fill>
        <patternFill patternType="solid">
          <fgColor indexed="26"/>
          <bgColor indexed="9"/>
        </patternFill>
      </fill>
    </dxf>
    <dxf>
      <fill>
        <patternFill patternType="solid">
          <fgColor indexed="26"/>
          <bgColor indexed="9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76;&#1084;&#1080;&#1085;&#1080;&#1089;&#1090;&#1088;&#1072;&#1090;&#1086;&#1088;/Desktop/2022%20&#1075;&#1086;&#1076;/&#1056;&#1077;&#1096;&#1077;&#1085;&#1080;&#1103;%20&#1089;&#1077;&#1089;&#1089;&#1080;&#1080;/8%20&#1089;&#1077;&#1089;&#1089;&#1080;&#1103;/&#1055;&#1088;&#1080;&#1083;&#1086;&#1078;&#1077;&#1085;&#1080;&#1103;%20&#1073;&#1102;&#1076;&#1078;&#1077;&#1090;%202022-2024%20&#1075;%20-%2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 2"/>
      <sheetName val="прил 3"/>
      <sheetName val="прил 4"/>
      <sheetName val="прил 5"/>
      <sheetName val="прил 6"/>
      <sheetName val="прил 7"/>
      <sheetName val="прил 8"/>
      <sheetName val="прил 9"/>
      <sheetName val="прил 10"/>
    </sheetNames>
    <sheetDataSet>
      <sheetData sheetId="0" refreshError="1"/>
      <sheetData sheetId="1">
        <row r="83">
          <cell r="J83">
            <v>20</v>
          </cell>
          <cell r="K83">
            <v>20</v>
          </cell>
        </row>
        <row r="85">
          <cell r="J85">
            <v>1.9</v>
          </cell>
          <cell r="K85">
            <v>1.9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I44"/>
  <sheetViews>
    <sheetView view="pageBreakPreview" zoomScale="90" zoomScaleNormal="50" zoomScaleSheetLayoutView="90" workbookViewId="0">
      <selection activeCell="B1" sqref="A1:E44"/>
    </sheetView>
  </sheetViews>
  <sheetFormatPr defaultColWidth="18.7109375" defaultRowHeight="15.75"/>
  <cols>
    <col min="1" max="1" width="35.28515625" style="388" customWidth="1"/>
    <col min="2" max="2" width="74.7109375" style="388" customWidth="1"/>
    <col min="3" max="3" width="18.140625" style="388" customWidth="1"/>
    <col min="4" max="4" width="16.7109375" style="388" customWidth="1"/>
    <col min="5" max="5" width="15.7109375" style="388" customWidth="1"/>
    <col min="6" max="6" width="19" style="386" customWidth="1"/>
    <col min="7" max="7" width="18.7109375" style="388"/>
    <col min="8" max="8" width="22" style="388" customWidth="1"/>
    <col min="9" max="16384" width="18.7109375" style="388"/>
  </cols>
  <sheetData>
    <row r="1" spans="1:9">
      <c r="C1" s="688" t="s">
        <v>425</v>
      </c>
      <c r="D1" s="688"/>
      <c r="E1" s="688"/>
      <c r="F1" s="385"/>
      <c r="G1" s="389"/>
      <c r="H1" s="389"/>
      <c r="I1" s="389"/>
    </row>
    <row r="2" spans="1:9" ht="114" customHeight="1">
      <c r="C2" s="687" t="s">
        <v>555</v>
      </c>
      <c r="D2" s="687"/>
      <c r="E2" s="687"/>
      <c r="F2" s="381"/>
      <c r="G2" s="389"/>
      <c r="H2" s="389"/>
      <c r="I2" s="389"/>
    </row>
    <row r="3" spans="1:9" ht="48" customHeight="1">
      <c r="A3" s="686" t="s">
        <v>438</v>
      </c>
      <c r="B3" s="686"/>
      <c r="C3" s="686"/>
      <c r="D3" s="686"/>
      <c r="E3" s="686"/>
      <c r="F3" s="385"/>
      <c r="G3" s="389"/>
      <c r="H3" s="389"/>
      <c r="I3" s="389"/>
    </row>
    <row r="4" spans="1:9" ht="24.95" customHeight="1">
      <c r="C4" s="390"/>
      <c r="E4" s="390" t="s">
        <v>111</v>
      </c>
      <c r="G4" s="389"/>
      <c r="H4" s="389"/>
      <c r="I4" s="389"/>
    </row>
    <row r="5" spans="1:9" ht="24.95" customHeight="1">
      <c r="A5" s="689" t="s">
        <v>448</v>
      </c>
      <c r="B5" s="689" t="s">
        <v>428</v>
      </c>
      <c r="C5" s="690" t="s">
        <v>116</v>
      </c>
      <c r="D5" s="691"/>
      <c r="E5" s="692"/>
      <c r="G5" s="389"/>
      <c r="H5" s="389"/>
      <c r="I5" s="389"/>
    </row>
    <row r="6" spans="1:9" ht="49.9" customHeight="1">
      <c r="A6" s="689"/>
      <c r="B6" s="689"/>
      <c r="C6" s="579" t="s">
        <v>548</v>
      </c>
      <c r="D6" s="580" t="s">
        <v>549</v>
      </c>
      <c r="E6" s="580" t="s">
        <v>550</v>
      </c>
      <c r="G6" s="391"/>
      <c r="H6" s="391"/>
      <c r="I6" s="391"/>
    </row>
    <row r="7" spans="1:9" ht="20.100000000000001" customHeight="1">
      <c r="A7" s="392">
        <v>1</v>
      </c>
      <c r="B7" s="392">
        <v>2</v>
      </c>
      <c r="C7" s="393">
        <v>3</v>
      </c>
      <c r="D7" s="393">
        <v>4</v>
      </c>
      <c r="E7" s="393">
        <v>5</v>
      </c>
      <c r="G7" s="394"/>
      <c r="H7" s="394"/>
      <c r="I7" s="394"/>
    </row>
    <row r="8" spans="1:9" s="398" customFormat="1" ht="22.9" customHeight="1">
      <c r="A8" s="395" t="s">
        <v>280</v>
      </c>
      <c r="B8" s="396" t="s">
        <v>115</v>
      </c>
      <c r="C8" s="397">
        <f>C9+C14+C25+C38</f>
        <v>113786.57995999999</v>
      </c>
      <c r="D8" s="397">
        <f>D9+D14+D25+D38</f>
        <v>112919.80924999999</v>
      </c>
      <c r="E8" s="397">
        <f>D8/C8*100</f>
        <v>99.23824873697346</v>
      </c>
      <c r="F8" s="380"/>
      <c r="G8" s="6"/>
      <c r="H8" s="6"/>
      <c r="I8" s="388"/>
    </row>
    <row r="9" spans="1:9" ht="16.899999999999999" customHeight="1">
      <c r="A9" s="395" t="s">
        <v>281</v>
      </c>
      <c r="B9" s="396" t="s">
        <v>282</v>
      </c>
      <c r="C9" s="397">
        <f>SUM(C10+C12)</f>
        <v>34634.9</v>
      </c>
      <c r="D9" s="397">
        <f>SUM(D10+D12)</f>
        <v>34634.9</v>
      </c>
      <c r="E9" s="397">
        <f t="shared" ref="E9:E44" si="0">D9/C9*100</f>
        <v>100</v>
      </c>
      <c r="F9" s="380"/>
      <c r="G9" s="6"/>
      <c r="H9" s="6"/>
      <c r="I9" s="6"/>
    </row>
    <row r="10" spans="1:9" ht="17.45" customHeight="1">
      <c r="A10" s="399" t="s">
        <v>283</v>
      </c>
      <c r="B10" s="400" t="s">
        <v>284</v>
      </c>
      <c r="C10" s="401">
        <f>C11</f>
        <v>29083.9</v>
      </c>
      <c r="D10" s="401">
        <f>D11</f>
        <v>29083.9</v>
      </c>
      <c r="E10" s="397">
        <f t="shared" si="0"/>
        <v>100</v>
      </c>
      <c r="F10" s="551"/>
      <c r="G10" s="551"/>
      <c r="H10" s="551"/>
      <c r="I10" s="6"/>
    </row>
    <row r="11" spans="1:9" ht="54.6" customHeight="1">
      <c r="A11" s="399" t="s">
        <v>363</v>
      </c>
      <c r="B11" s="487" t="s">
        <v>400</v>
      </c>
      <c r="C11" s="401">
        <v>29083.9</v>
      </c>
      <c r="D11" s="401">
        <v>29083.9</v>
      </c>
      <c r="E11" s="397">
        <f t="shared" si="0"/>
        <v>100</v>
      </c>
      <c r="F11" s="380"/>
      <c r="G11" s="6"/>
      <c r="H11" s="6"/>
      <c r="I11" s="478" t="s">
        <v>426</v>
      </c>
    </row>
    <row r="12" spans="1:9" ht="41.45" customHeight="1">
      <c r="A12" s="399" t="s">
        <v>472</v>
      </c>
      <c r="B12" s="606" t="s">
        <v>473</v>
      </c>
      <c r="C12" s="401">
        <f>C13</f>
        <v>5551</v>
      </c>
      <c r="D12" s="401">
        <f>D13</f>
        <v>5551</v>
      </c>
      <c r="E12" s="397">
        <f t="shared" si="0"/>
        <v>100</v>
      </c>
      <c r="F12" s="380"/>
      <c r="G12" s="6"/>
      <c r="H12" s="6"/>
      <c r="I12" s="6"/>
    </row>
    <row r="13" spans="1:9" ht="36" customHeight="1">
      <c r="A13" s="399" t="s">
        <v>474</v>
      </c>
      <c r="B13" s="606" t="s">
        <v>475</v>
      </c>
      <c r="C13" s="401">
        <f>313.3+5237.7</f>
        <v>5551</v>
      </c>
      <c r="D13" s="401">
        <v>5551</v>
      </c>
      <c r="E13" s="397">
        <f t="shared" si="0"/>
        <v>100</v>
      </c>
      <c r="F13" s="607">
        <v>5237.7</v>
      </c>
      <c r="G13" s="6"/>
      <c r="H13" s="6"/>
      <c r="I13" s="6"/>
    </row>
    <row r="14" spans="1:9" s="398" customFormat="1" ht="41.45" customHeight="1">
      <c r="A14" s="395" t="s">
        <v>285</v>
      </c>
      <c r="B14" s="402" t="s">
        <v>261</v>
      </c>
      <c r="C14" s="397">
        <f>C20+C15+C23+C17+C21</f>
        <v>7588.79313</v>
      </c>
      <c r="D14" s="397">
        <f>D20+D15+D23+D17+D21</f>
        <v>7500.1834199999994</v>
      </c>
      <c r="E14" s="397">
        <f t="shared" si="0"/>
        <v>98.832360976481112</v>
      </c>
      <c r="F14" s="386"/>
    </row>
    <row r="15" spans="1:9" s="398" customFormat="1" ht="54.6" customHeight="1">
      <c r="A15" s="403" t="s">
        <v>434</v>
      </c>
      <c r="B15" s="402" t="s">
        <v>436</v>
      </c>
      <c r="C15" s="387">
        <f>C16</f>
        <v>1814.8</v>
      </c>
      <c r="D15" s="404">
        <f>D16</f>
        <v>1814.8</v>
      </c>
      <c r="E15" s="397">
        <f t="shared" si="0"/>
        <v>100</v>
      </c>
      <c r="F15" s="386"/>
    </row>
    <row r="16" spans="1:9" s="398" customFormat="1" ht="67.900000000000006" customHeight="1">
      <c r="A16" s="403" t="s">
        <v>435</v>
      </c>
      <c r="B16" s="402" t="s">
        <v>437</v>
      </c>
      <c r="C16" s="397">
        <f>1701.5+113.3</f>
        <v>1814.8</v>
      </c>
      <c r="D16" s="397">
        <f>1701.5+113.3</f>
        <v>1814.8</v>
      </c>
      <c r="E16" s="397">
        <f t="shared" si="0"/>
        <v>100</v>
      </c>
      <c r="F16" s="655">
        <v>113.3</v>
      </c>
      <c r="G16" s="653"/>
      <c r="H16" s="654"/>
    </row>
    <row r="17" spans="1:9" s="398" customFormat="1" ht="57.6" customHeight="1">
      <c r="A17" s="403" t="s">
        <v>510</v>
      </c>
      <c r="B17" s="402" t="s">
        <v>512</v>
      </c>
      <c r="C17" s="397">
        <f>C18</f>
        <v>346.5</v>
      </c>
      <c r="D17" s="397">
        <f>D18</f>
        <v>346.5</v>
      </c>
      <c r="E17" s="397">
        <f t="shared" si="0"/>
        <v>100</v>
      </c>
      <c r="F17" s="386"/>
    </row>
    <row r="18" spans="1:9" s="398" customFormat="1" ht="54" customHeight="1">
      <c r="A18" s="403" t="s">
        <v>511</v>
      </c>
      <c r="B18" s="402" t="s">
        <v>513</v>
      </c>
      <c r="C18" s="397">
        <v>346.5</v>
      </c>
      <c r="D18" s="397">
        <v>346.5</v>
      </c>
      <c r="E18" s="397">
        <f t="shared" si="0"/>
        <v>100</v>
      </c>
      <c r="F18" s="386"/>
    </row>
    <row r="19" spans="1:9" s="398" customFormat="1" ht="41.45" customHeight="1">
      <c r="A19" s="403" t="s">
        <v>398</v>
      </c>
      <c r="B19" s="402" t="s">
        <v>397</v>
      </c>
      <c r="C19" s="397">
        <f>C20</f>
        <v>1263.0455999999999</v>
      </c>
      <c r="D19" s="397">
        <f>D20</f>
        <v>1263.0455999999999</v>
      </c>
      <c r="E19" s="397">
        <f t="shared" si="0"/>
        <v>100</v>
      </c>
      <c r="F19" s="386"/>
    </row>
    <row r="20" spans="1:9" s="398" customFormat="1" ht="40.15" customHeight="1">
      <c r="A20" s="403" t="s">
        <v>394</v>
      </c>
      <c r="B20" s="472" t="s">
        <v>260</v>
      </c>
      <c r="C20" s="397">
        <v>1263.0455999999999</v>
      </c>
      <c r="D20" s="397">
        <v>1263.0455999999999</v>
      </c>
      <c r="E20" s="397">
        <f t="shared" si="0"/>
        <v>100</v>
      </c>
    </row>
    <row r="21" spans="1:9" s="398" customFormat="1" ht="32.450000000000003" customHeight="1">
      <c r="A21" s="403" t="s">
        <v>514</v>
      </c>
      <c r="B21" s="472" t="s">
        <v>523</v>
      </c>
      <c r="C21" s="397">
        <f>C22</f>
        <v>1599.8968199999999</v>
      </c>
      <c r="D21" s="397">
        <f>D22</f>
        <v>1599.8968199999999</v>
      </c>
      <c r="E21" s="397">
        <f t="shared" si="0"/>
        <v>100</v>
      </c>
    </row>
    <row r="22" spans="1:9" s="398" customFormat="1" ht="40.15" customHeight="1">
      <c r="A22" s="403" t="s">
        <v>515</v>
      </c>
      <c r="B22" s="472" t="s">
        <v>516</v>
      </c>
      <c r="C22" s="397">
        <f>1599.89682</f>
        <v>1599.8968199999999</v>
      </c>
      <c r="D22" s="397">
        <f>1599.89682</f>
        <v>1599.8968199999999</v>
      </c>
      <c r="E22" s="397">
        <f t="shared" si="0"/>
        <v>100</v>
      </c>
      <c r="F22" s="647"/>
    </row>
    <row r="23" spans="1:9" s="398" customFormat="1" ht="22.15" customHeight="1">
      <c r="A23" s="403" t="s">
        <v>479</v>
      </c>
      <c r="B23" s="472" t="s">
        <v>480</v>
      </c>
      <c r="C23" s="387">
        <f>C24</f>
        <v>2564.55071</v>
      </c>
      <c r="D23" s="387">
        <f>D24</f>
        <v>2475.9409999999998</v>
      </c>
      <c r="E23" s="397">
        <f t="shared" si="0"/>
        <v>96.544825194741406</v>
      </c>
      <c r="F23" s="386"/>
    </row>
    <row r="24" spans="1:9" s="398" customFormat="1" ht="20.45" customHeight="1">
      <c r="A24" s="403" t="s">
        <v>481</v>
      </c>
      <c r="B24" s="610" t="s">
        <v>482</v>
      </c>
      <c r="C24" s="387">
        <f>1019.09665+685.80049-140.34643+1000</f>
        <v>2564.55071</v>
      </c>
      <c r="D24" s="404">
        <v>2475.9409999999998</v>
      </c>
      <c r="E24" s="397">
        <f t="shared" si="0"/>
        <v>96.544825194741406</v>
      </c>
      <c r="F24" s="657" t="s">
        <v>545</v>
      </c>
    </row>
    <row r="25" spans="1:9" ht="33" customHeight="1">
      <c r="A25" s="285" t="s">
        <v>286</v>
      </c>
      <c r="B25" s="405" t="s">
        <v>287</v>
      </c>
      <c r="C25" s="397">
        <f>C26+C28+C30+C32+C34+C36</f>
        <v>66713.660959999994</v>
      </c>
      <c r="D25" s="397">
        <f>D26+D28+D30+D32+D34+D36</f>
        <v>65935.499960000001</v>
      </c>
      <c r="E25" s="397">
        <f t="shared" si="0"/>
        <v>98.833580725742877</v>
      </c>
    </row>
    <row r="26" spans="1:9" ht="37.9" customHeight="1">
      <c r="A26" s="460" t="s">
        <v>370</v>
      </c>
      <c r="B26" s="405" t="s">
        <v>371</v>
      </c>
      <c r="C26" s="397">
        <f>C27</f>
        <v>60849.2</v>
      </c>
      <c r="D26" s="397">
        <f>D27</f>
        <v>60270.288</v>
      </c>
      <c r="E26" s="397">
        <f t="shared" si="0"/>
        <v>99.048611978464791</v>
      </c>
    </row>
    <row r="27" spans="1:9" s="398" customFormat="1" ht="39" customHeight="1">
      <c r="A27" s="460" t="s">
        <v>288</v>
      </c>
      <c r="B27" s="406" t="s">
        <v>289</v>
      </c>
      <c r="C27" s="401">
        <f>38411.9-21.9-857.5+1326.6+4313.9+221.5+250+988.6+1635+492.4+800+1.6+3137.2+10158-8.1</f>
        <v>60849.2</v>
      </c>
      <c r="D27" s="401">
        <v>60270.288</v>
      </c>
      <c r="E27" s="397">
        <f t="shared" si="0"/>
        <v>99.048611978464791</v>
      </c>
      <c r="F27" s="648">
        <f>3137.2+10158+1.6-8.1</f>
        <v>13288.7</v>
      </c>
    </row>
    <row r="28" spans="1:9" ht="36.75" customHeight="1">
      <c r="A28" s="458" t="s">
        <v>373</v>
      </c>
      <c r="B28" s="410" t="s">
        <v>374</v>
      </c>
      <c r="C28" s="622">
        <f>C29</f>
        <v>1448.1</v>
      </c>
      <c r="D28" s="622">
        <f>D29</f>
        <v>1262.6510000000001</v>
      </c>
      <c r="E28" s="397">
        <f t="shared" si="0"/>
        <v>87.193633036392526</v>
      </c>
    </row>
    <row r="29" spans="1:9" ht="47.25">
      <c r="A29" s="458" t="s">
        <v>290</v>
      </c>
      <c r="B29" s="410" t="s">
        <v>349</v>
      </c>
      <c r="C29" s="397">
        <f>1811.6+136.5-500</f>
        <v>1448.1</v>
      </c>
      <c r="D29" s="404">
        <v>1262.6510000000001</v>
      </c>
      <c r="E29" s="397">
        <f t="shared" si="0"/>
        <v>87.193633036392526</v>
      </c>
      <c r="F29" s="386">
        <v>-500</v>
      </c>
      <c r="G29" s="411"/>
      <c r="H29" s="411"/>
      <c r="I29" s="411"/>
    </row>
    <row r="30" spans="1:9" ht="68.45" customHeight="1">
      <c r="A30" s="458" t="s">
        <v>375</v>
      </c>
      <c r="B30" s="410" t="s">
        <v>395</v>
      </c>
      <c r="C30" s="397">
        <f>C31</f>
        <v>3393.8609600000004</v>
      </c>
      <c r="D30" s="397">
        <f>D31</f>
        <v>3393.8609600000004</v>
      </c>
      <c r="E30" s="397">
        <f t="shared" si="0"/>
        <v>100</v>
      </c>
      <c r="G30" s="411"/>
      <c r="H30" s="411"/>
      <c r="I30" s="411"/>
    </row>
    <row r="31" spans="1:9" ht="63">
      <c r="A31" s="458" t="s">
        <v>291</v>
      </c>
      <c r="B31" s="410" t="s">
        <v>396</v>
      </c>
      <c r="C31" s="397">
        <f>1314.21298+2068.902+10.74598</f>
        <v>3393.8609600000004</v>
      </c>
      <c r="D31" s="397">
        <f>1314.21298+2068.902+10.74598</f>
        <v>3393.8609600000004</v>
      </c>
      <c r="E31" s="397">
        <f t="shared" si="0"/>
        <v>100</v>
      </c>
      <c r="G31" s="6"/>
      <c r="H31" s="6"/>
      <c r="I31" s="6"/>
    </row>
    <row r="32" spans="1:9" ht="51" customHeight="1">
      <c r="A32" s="459" t="s">
        <v>376</v>
      </c>
      <c r="B32" s="410" t="s">
        <v>236</v>
      </c>
      <c r="C32" s="397">
        <f>C33</f>
        <v>25.2</v>
      </c>
      <c r="D32" s="397">
        <f>D33</f>
        <v>11.4</v>
      </c>
      <c r="E32" s="397">
        <f t="shared" si="0"/>
        <v>45.238095238095241</v>
      </c>
      <c r="G32" s="6"/>
      <c r="H32" s="6"/>
      <c r="I32" s="6"/>
    </row>
    <row r="33" spans="1:7" ht="50.45" customHeight="1">
      <c r="A33" s="459" t="s">
        <v>292</v>
      </c>
      <c r="B33" s="412" t="s">
        <v>348</v>
      </c>
      <c r="C33" s="397">
        <v>25.2</v>
      </c>
      <c r="D33" s="397">
        <v>11.4</v>
      </c>
      <c r="E33" s="397">
        <f t="shared" si="0"/>
        <v>45.238095238095241</v>
      </c>
    </row>
    <row r="34" spans="1:7" ht="31.5">
      <c r="A34" s="458" t="s">
        <v>377</v>
      </c>
      <c r="B34" s="412" t="s">
        <v>378</v>
      </c>
      <c r="C34" s="397">
        <f>C35</f>
        <v>811.2</v>
      </c>
      <c r="D34" s="397">
        <f>D35</f>
        <v>811.2</v>
      </c>
      <c r="E34" s="397">
        <f t="shared" si="0"/>
        <v>100</v>
      </c>
    </row>
    <row r="35" spans="1:7" ht="35.450000000000003" customHeight="1">
      <c r="A35" s="458" t="s">
        <v>293</v>
      </c>
      <c r="B35" s="409" t="s">
        <v>294</v>
      </c>
      <c r="C35" s="397">
        <f>733.1+78.1</f>
        <v>811.2</v>
      </c>
      <c r="D35" s="397">
        <f>733.1+78.1</f>
        <v>811.2</v>
      </c>
      <c r="E35" s="397">
        <f t="shared" si="0"/>
        <v>100</v>
      </c>
      <c r="F35" s="386">
        <v>78.099999999999994</v>
      </c>
    </row>
    <row r="36" spans="1:7" s="398" customFormat="1" ht="18.600000000000001" customHeight="1">
      <c r="A36" s="407" t="s">
        <v>372</v>
      </c>
      <c r="B36" s="408" t="s">
        <v>421</v>
      </c>
      <c r="C36" s="401">
        <f>C37</f>
        <v>186.10000000000002</v>
      </c>
      <c r="D36" s="401">
        <f>D37</f>
        <v>186.10000000000002</v>
      </c>
      <c r="E36" s="397">
        <f t="shared" si="0"/>
        <v>100</v>
      </c>
      <c r="F36" s="386"/>
    </row>
    <row r="37" spans="1:7" s="398" customFormat="1" ht="19.899999999999999" customHeight="1">
      <c r="A37" s="407" t="s">
        <v>52</v>
      </c>
      <c r="B37" s="408" t="s">
        <v>422</v>
      </c>
      <c r="C37" s="401">
        <f>274.6-88.5</f>
        <v>186.10000000000002</v>
      </c>
      <c r="D37" s="401">
        <f>274.6-88.5</f>
        <v>186.10000000000002</v>
      </c>
      <c r="E37" s="397">
        <f t="shared" si="0"/>
        <v>100</v>
      </c>
      <c r="F37" s="386"/>
    </row>
    <row r="38" spans="1:7" s="484" customFormat="1" ht="20.45" customHeight="1">
      <c r="A38" s="481" t="s">
        <v>403</v>
      </c>
      <c r="B38" s="482" t="s">
        <v>118</v>
      </c>
      <c r="C38" s="650">
        <f>C39+C41+C43</f>
        <v>4849.2258700000002</v>
      </c>
      <c r="D38" s="650">
        <f>D39+D41+D43</f>
        <v>4849.2258700000002</v>
      </c>
      <c r="E38" s="397">
        <f t="shared" si="0"/>
        <v>100</v>
      </c>
    </row>
    <row r="39" spans="1:7" s="398" customFormat="1" ht="68.45" customHeight="1">
      <c r="A39" s="403" t="s">
        <v>551</v>
      </c>
      <c r="B39" s="672" t="s">
        <v>553</v>
      </c>
      <c r="C39" s="397">
        <f>C40</f>
        <v>218.96299999999999</v>
      </c>
      <c r="D39" s="397">
        <f>D40</f>
        <v>218.96299999999999</v>
      </c>
      <c r="E39" s="397">
        <f>D39/C39*100</f>
        <v>100</v>
      </c>
      <c r="F39" s="386"/>
    </row>
    <row r="40" spans="1:7" s="398" customFormat="1" ht="69" customHeight="1">
      <c r="A40" s="403" t="s">
        <v>552</v>
      </c>
      <c r="B40" s="672" t="s">
        <v>554</v>
      </c>
      <c r="C40" s="397">
        <v>218.96299999999999</v>
      </c>
      <c r="D40" s="397">
        <v>218.96299999999999</v>
      </c>
      <c r="E40" s="397">
        <f>D40/C40*100</f>
        <v>100</v>
      </c>
      <c r="F40" s="648">
        <v>218.96299999999999</v>
      </c>
    </row>
    <row r="41" spans="1:7" s="484" customFormat="1" ht="63" customHeight="1">
      <c r="A41" s="485" t="s">
        <v>423</v>
      </c>
      <c r="B41" s="486" t="s">
        <v>424</v>
      </c>
      <c r="C41" s="650">
        <f>C42</f>
        <v>3311.3</v>
      </c>
      <c r="D41" s="483">
        <f>D42</f>
        <v>3311.3</v>
      </c>
      <c r="E41" s="397">
        <f t="shared" si="0"/>
        <v>100</v>
      </c>
    </row>
    <row r="42" spans="1:7" s="484" customFormat="1" ht="63" customHeight="1">
      <c r="A42" s="485" t="s">
        <v>404</v>
      </c>
      <c r="B42" s="486" t="s">
        <v>413</v>
      </c>
      <c r="C42" s="650">
        <f>3216.1+64.9+30.3</f>
        <v>3311.3</v>
      </c>
      <c r="D42" s="650">
        <f>3216.1+64.9+30.3</f>
        <v>3311.3</v>
      </c>
      <c r="E42" s="397">
        <f t="shared" si="0"/>
        <v>100</v>
      </c>
      <c r="F42" s="484">
        <v>30.3</v>
      </c>
    </row>
    <row r="43" spans="1:7" s="484" customFormat="1" ht="24" customHeight="1">
      <c r="A43" s="485" t="s">
        <v>486</v>
      </c>
      <c r="B43" s="486" t="s">
        <v>487</v>
      </c>
      <c r="C43" s="650">
        <f>C44</f>
        <v>1318.9628699999998</v>
      </c>
      <c r="D43" s="650">
        <f>D44</f>
        <v>1318.9628699999998</v>
      </c>
      <c r="E43" s="397">
        <f t="shared" si="0"/>
        <v>100</v>
      </c>
    </row>
    <row r="44" spans="1:7" ht="40.9" customHeight="1">
      <c r="A44" s="485" t="s">
        <v>488</v>
      </c>
      <c r="B44" s="616" t="s">
        <v>489</v>
      </c>
      <c r="C44" s="622">
        <f>50.328+1019.09665+54.283-1019.09665+10.305+1204.04687</f>
        <v>1318.9628699999998</v>
      </c>
      <c r="D44" s="622">
        <f>50.328+1019.09665+54.283-1019.09665+10.305+1204.04687</f>
        <v>1318.9628699999998</v>
      </c>
      <c r="E44" s="622">
        <f t="shared" si="0"/>
        <v>100</v>
      </c>
      <c r="G44" s="386"/>
    </row>
  </sheetData>
  <mergeCells count="6">
    <mergeCell ref="A3:E3"/>
    <mergeCell ref="C2:E2"/>
    <mergeCell ref="C1:E1"/>
    <mergeCell ref="A5:A6"/>
    <mergeCell ref="B5:B6"/>
    <mergeCell ref="C5:E5"/>
  </mergeCells>
  <phoneticPr fontId="4" type="noConversion"/>
  <pageMargins left="0.74803149606299213" right="0.74803149606299213" top="0.43307086614173229" bottom="0.51181102362204722" header="0.51181102362204722" footer="0.51181102362204722"/>
  <pageSetup paperSize="9" scale="4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7"/>
  <dimension ref="A1:T474"/>
  <sheetViews>
    <sheetView view="pageBreakPreview" zoomScale="75" zoomScaleSheetLayoutView="75" workbookViewId="0">
      <selection sqref="A1:L460"/>
    </sheetView>
  </sheetViews>
  <sheetFormatPr defaultColWidth="8.85546875" defaultRowHeight="18.75"/>
  <cols>
    <col min="1" max="1" width="105.7109375" style="173" customWidth="1"/>
    <col min="2" max="2" width="7.85546875" style="28" customWidth="1"/>
    <col min="3" max="4" width="7.7109375" style="28" customWidth="1"/>
    <col min="5" max="5" width="7.5703125" style="28" customWidth="1"/>
    <col min="6" max="6" width="6.140625" style="28" customWidth="1"/>
    <col min="7" max="7" width="7" style="28" customWidth="1"/>
    <col min="8" max="8" width="11.85546875" style="28" customWidth="1"/>
    <col min="9" max="9" width="12.5703125" style="28" customWidth="1"/>
    <col min="10" max="10" width="21.28515625" style="234" customWidth="1"/>
    <col min="11" max="11" width="21.42578125" style="123" customWidth="1"/>
    <col min="12" max="12" width="22.28515625" style="25" customWidth="1"/>
    <col min="13" max="13" width="19.42578125" style="529" customWidth="1"/>
    <col min="14" max="14" width="19.5703125" style="25" customWidth="1"/>
    <col min="15" max="15" width="18.7109375" style="29" customWidth="1"/>
    <col min="16" max="16" width="15.7109375" style="29" customWidth="1"/>
    <col min="17" max="17" width="13.7109375" style="29" customWidth="1"/>
    <col min="18" max="18" width="13" style="29" customWidth="1"/>
    <col min="19" max="16384" width="8.85546875" style="29"/>
  </cols>
  <sheetData>
    <row r="1" spans="1:18" ht="19.899999999999999" customHeight="1">
      <c r="B1" s="522"/>
      <c r="C1" s="522"/>
      <c r="D1" s="522"/>
      <c r="E1" s="522"/>
      <c r="F1" s="522"/>
      <c r="G1" s="522"/>
      <c r="H1" s="522"/>
      <c r="I1" s="522"/>
      <c r="J1" s="522"/>
      <c r="K1" s="522" t="s">
        <v>430</v>
      </c>
      <c r="L1" s="522"/>
      <c r="M1" s="526"/>
      <c r="N1" s="156"/>
    </row>
    <row r="2" spans="1:18" ht="114.6" customHeight="1">
      <c r="B2" s="156"/>
      <c r="C2" s="156"/>
      <c r="D2" s="156"/>
      <c r="E2" s="156"/>
      <c r="F2" s="156"/>
      <c r="G2" s="156"/>
      <c r="H2" s="156"/>
      <c r="I2" s="156"/>
      <c r="J2" s="697" t="s">
        <v>555</v>
      </c>
      <c r="K2" s="697"/>
      <c r="L2" s="697"/>
      <c r="M2" s="381"/>
      <c r="N2" s="381"/>
    </row>
    <row r="3" spans="1:18" ht="85.9" customHeight="1">
      <c r="A3" s="698" t="s">
        <v>439</v>
      </c>
      <c r="B3" s="698"/>
      <c r="C3" s="698"/>
      <c r="D3" s="698"/>
      <c r="E3" s="698"/>
      <c r="F3" s="698"/>
      <c r="G3" s="698"/>
      <c r="H3" s="698"/>
      <c r="I3" s="698"/>
      <c r="J3" s="698"/>
      <c r="K3" s="698"/>
      <c r="L3" s="698"/>
      <c r="M3" s="530"/>
      <c r="N3" s="699"/>
    </row>
    <row r="4" spans="1:18">
      <c r="B4" s="30"/>
      <c r="C4" s="30"/>
      <c r="D4" s="30"/>
      <c r="E4" s="30"/>
      <c r="F4" s="30"/>
      <c r="G4" s="30"/>
      <c r="H4" s="30"/>
      <c r="I4" s="30"/>
      <c r="L4" s="234" t="s">
        <v>123</v>
      </c>
      <c r="N4" s="699"/>
      <c r="O4" s="63"/>
      <c r="P4" s="63"/>
      <c r="Q4" s="63"/>
    </row>
    <row r="5" spans="1:18" ht="20.25">
      <c r="A5" s="701" t="s">
        <v>127</v>
      </c>
      <c r="B5" s="693" t="s">
        <v>132</v>
      </c>
      <c r="C5" s="693" t="s">
        <v>128</v>
      </c>
      <c r="D5" s="693" t="s">
        <v>121</v>
      </c>
      <c r="E5" s="693" t="s">
        <v>130</v>
      </c>
      <c r="F5" s="693"/>
      <c r="G5" s="693"/>
      <c r="H5" s="693"/>
      <c r="I5" s="693" t="s">
        <v>131</v>
      </c>
      <c r="J5" s="694" t="s">
        <v>116</v>
      </c>
      <c r="K5" s="695"/>
      <c r="L5" s="696"/>
      <c r="N5" s="572"/>
      <c r="O5" s="63"/>
      <c r="P5" s="63"/>
      <c r="Q5" s="63"/>
    </row>
    <row r="6" spans="1:18" ht="41.45" customHeight="1">
      <c r="A6" s="701"/>
      <c r="B6" s="693"/>
      <c r="C6" s="693"/>
      <c r="D6" s="693"/>
      <c r="E6" s="693"/>
      <c r="F6" s="693"/>
      <c r="G6" s="693"/>
      <c r="H6" s="693"/>
      <c r="I6" s="693"/>
      <c r="J6" s="577" t="s">
        <v>548</v>
      </c>
      <c r="K6" s="578" t="s">
        <v>549</v>
      </c>
      <c r="L6" s="578" t="s">
        <v>550</v>
      </c>
      <c r="M6" s="572"/>
      <c r="N6" s="236"/>
    </row>
    <row r="7" spans="1:18" s="68" customFormat="1">
      <c r="A7" s="170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235">
        <v>10</v>
      </c>
      <c r="K7" s="235">
        <v>11</v>
      </c>
      <c r="L7" s="235">
        <v>12</v>
      </c>
      <c r="M7" s="527"/>
      <c r="N7" s="237"/>
    </row>
    <row r="8" spans="1:18" ht="19.899999999999999" customHeight="1">
      <c r="A8" s="55" t="s">
        <v>126</v>
      </c>
      <c r="B8" s="8"/>
      <c r="C8" s="8"/>
      <c r="D8" s="8"/>
      <c r="E8" s="8"/>
      <c r="F8" s="8" t="s">
        <v>158</v>
      </c>
      <c r="G8" s="8"/>
      <c r="H8" s="8" t="s">
        <v>158</v>
      </c>
      <c r="I8" s="8" t="s">
        <v>158</v>
      </c>
      <c r="J8" s="26">
        <f>J9+J251</f>
        <v>151064.27181000003</v>
      </c>
      <c r="K8" s="26">
        <f>K9+K251</f>
        <v>149822.97975000003</v>
      </c>
      <c r="L8" s="26">
        <f>K8/J8*100</f>
        <v>99.178302026596171</v>
      </c>
      <c r="M8" s="238"/>
      <c r="N8" s="306"/>
      <c r="O8" s="473"/>
      <c r="Q8" s="65"/>
    </row>
    <row r="9" spans="1:18" ht="19.899999999999999" customHeight="1">
      <c r="A9" s="55" t="s">
        <v>346</v>
      </c>
      <c r="B9" s="7" t="s">
        <v>137</v>
      </c>
      <c r="C9" s="7"/>
      <c r="D9" s="7"/>
      <c r="E9" s="7"/>
      <c r="F9" s="7"/>
      <c r="G9" s="7"/>
      <c r="H9" s="7"/>
      <c r="I9" s="7"/>
      <c r="J9" s="26">
        <f>J10+J119+J139+J184+J198+J211+J244</f>
        <v>32149.805820000012</v>
      </c>
      <c r="K9" s="26">
        <f>K10+K119+K139+K184+K198+K211+K244</f>
        <v>31547.155040000001</v>
      </c>
      <c r="L9" s="26">
        <f t="shared" ref="L9:L72" si="0">K9/J9*100</f>
        <v>98.125491695426945</v>
      </c>
      <c r="M9" s="531"/>
      <c r="N9" s="531"/>
      <c r="O9" s="531"/>
      <c r="P9" s="65"/>
      <c r="Q9" s="65"/>
      <c r="R9" s="65"/>
    </row>
    <row r="10" spans="1:18" ht="19.899999999999999" customHeight="1">
      <c r="A10" s="55" t="s">
        <v>133</v>
      </c>
      <c r="B10" s="7" t="s">
        <v>137</v>
      </c>
      <c r="C10" s="7" t="s">
        <v>135</v>
      </c>
      <c r="D10" s="7"/>
      <c r="E10" s="7"/>
      <c r="F10" s="7"/>
      <c r="G10" s="7"/>
      <c r="H10" s="7"/>
      <c r="I10" s="7"/>
      <c r="J10" s="26">
        <f>J11+J20+J92+J98+J104</f>
        <v>20492.812960000007</v>
      </c>
      <c r="K10" s="26">
        <f>K11+K20+K92+K98+K104</f>
        <v>20294.823560000001</v>
      </c>
      <c r="L10" s="26">
        <f t="shared" si="0"/>
        <v>99.033859332115796</v>
      </c>
      <c r="N10" s="238"/>
    </row>
    <row r="11" spans="1:18" ht="37.5">
      <c r="A11" s="55" t="s">
        <v>232</v>
      </c>
      <c r="B11" s="7" t="s">
        <v>137</v>
      </c>
      <c r="C11" s="7" t="s">
        <v>135</v>
      </c>
      <c r="D11" s="7" t="s">
        <v>160</v>
      </c>
      <c r="E11" s="7"/>
      <c r="F11" s="7"/>
      <c r="G11" s="7"/>
      <c r="H11" s="7"/>
      <c r="I11" s="7"/>
      <c r="J11" s="26">
        <f>J13</f>
        <v>1804.2139999999999</v>
      </c>
      <c r="K11" s="26">
        <f>K13</f>
        <v>1770.9340499999998</v>
      </c>
      <c r="L11" s="26">
        <f t="shared" si="0"/>
        <v>98.155432226997448</v>
      </c>
      <c r="N11" s="238"/>
    </row>
    <row r="12" spans="1:18" ht="37.5">
      <c r="A12" s="223" t="s">
        <v>218</v>
      </c>
      <c r="B12" s="7" t="s">
        <v>137</v>
      </c>
      <c r="C12" s="7" t="s">
        <v>135</v>
      </c>
      <c r="D12" s="7" t="s">
        <v>160</v>
      </c>
      <c r="E12" s="7" t="s">
        <v>229</v>
      </c>
      <c r="F12" s="7" t="s">
        <v>101</v>
      </c>
      <c r="G12" s="7"/>
      <c r="H12" s="7"/>
      <c r="I12" s="7"/>
      <c r="J12" s="26">
        <f>J13</f>
        <v>1804.2139999999999</v>
      </c>
      <c r="K12" s="26">
        <f>K13</f>
        <v>1770.9340499999998</v>
      </c>
      <c r="L12" s="26">
        <f t="shared" si="0"/>
        <v>98.155432226997448</v>
      </c>
      <c r="M12" s="532"/>
      <c r="N12" s="238"/>
    </row>
    <row r="13" spans="1:18" ht="19.899999999999999" customHeight="1">
      <c r="A13" s="223" t="s">
        <v>219</v>
      </c>
      <c r="B13" s="7" t="s">
        <v>137</v>
      </c>
      <c r="C13" s="7" t="s">
        <v>135</v>
      </c>
      <c r="D13" s="7" t="s">
        <v>160</v>
      </c>
      <c r="E13" s="7" t="s">
        <v>229</v>
      </c>
      <c r="F13" s="7" t="s">
        <v>124</v>
      </c>
      <c r="G13" s="7"/>
      <c r="H13" s="7"/>
      <c r="I13" s="7"/>
      <c r="J13" s="26">
        <f>J14+J17</f>
        <v>1804.2139999999999</v>
      </c>
      <c r="K13" s="26">
        <f>K14+K17</f>
        <v>1770.9340499999998</v>
      </c>
      <c r="L13" s="26">
        <f t="shared" si="0"/>
        <v>98.155432226997448</v>
      </c>
      <c r="N13" s="238"/>
    </row>
    <row r="14" spans="1:18" ht="29.45" customHeight="1">
      <c r="A14" s="601" t="s">
        <v>467</v>
      </c>
      <c r="B14" s="7" t="s">
        <v>137</v>
      </c>
      <c r="C14" s="7" t="s">
        <v>135</v>
      </c>
      <c r="D14" s="7" t="s">
        <v>160</v>
      </c>
      <c r="E14" s="7" t="s">
        <v>229</v>
      </c>
      <c r="F14" s="7" t="s">
        <v>124</v>
      </c>
      <c r="G14" s="7" t="s">
        <v>99</v>
      </c>
      <c r="H14" s="7" t="s">
        <v>257</v>
      </c>
      <c r="I14" s="7"/>
      <c r="J14" s="26">
        <f>J15</f>
        <v>1705.26495</v>
      </c>
      <c r="K14" s="26">
        <f>K15</f>
        <v>1671.9849999999999</v>
      </c>
      <c r="L14" s="26">
        <f t="shared" si="0"/>
        <v>98.048400044814144</v>
      </c>
      <c r="N14" s="238"/>
    </row>
    <row r="15" spans="1:18" ht="56.25">
      <c r="A15" s="174" t="s">
        <v>316</v>
      </c>
      <c r="B15" s="7" t="s">
        <v>137</v>
      </c>
      <c r="C15" s="7" t="s">
        <v>135</v>
      </c>
      <c r="D15" s="7" t="s">
        <v>160</v>
      </c>
      <c r="E15" s="7" t="s">
        <v>229</v>
      </c>
      <c r="F15" s="7" t="s">
        <v>124</v>
      </c>
      <c r="G15" s="7" t="s">
        <v>99</v>
      </c>
      <c r="H15" s="7" t="s">
        <v>257</v>
      </c>
      <c r="I15" s="7" t="s">
        <v>315</v>
      </c>
      <c r="J15" s="26">
        <f>J16</f>
        <v>1705.26495</v>
      </c>
      <c r="K15" s="26">
        <f>K16</f>
        <v>1671.9849999999999</v>
      </c>
      <c r="L15" s="26">
        <f t="shared" si="0"/>
        <v>98.048400044814144</v>
      </c>
      <c r="N15" s="238"/>
    </row>
    <row r="16" spans="1:18" ht="24.6" customHeight="1">
      <c r="A16" s="174" t="s">
        <v>317</v>
      </c>
      <c r="B16" s="7" t="s">
        <v>137</v>
      </c>
      <c r="C16" s="7" t="s">
        <v>135</v>
      </c>
      <c r="D16" s="7" t="s">
        <v>160</v>
      </c>
      <c r="E16" s="7" t="s">
        <v>229</v>
      </c>
      <c r="F16" s="7" t="s">
        <v>124</v>
      </c>
      <c r="G16" s="7" t="s">
        <v>99</v>
      </c>
      <c r="H16" s="7" t="s">
        <v>257</v>
      </c>
      <c r="I16" s="7" t="s">
        <v>314</v>
      </c>
      <c r="J16" s="26">
        <f>1405.7-207.2+97.8+100+200+75+100-20-105.7+6.75095+5+47.914</f>
        <v>1705.26495</v>
      </c>
      <c r="K16" s="26">
        <v>1671.9849999999999</v>
      </c>
      <c r="L16" s="26">
        <f t="shared" si="0"/>
        <v>98.048400044814144</v>
      </c>
      <c r="M16" s="537">
        <f>100-20-105.7</f>
        <v>-25.700000000000003</v>
      </c>
      <c r="N16" s="667">
        <v>-47.9</v>
      </c>
      <c r="O16" s="667">
        <v>1705.2650000000001</v>
      </c>
    </row>
    <row r="17" spans="1:18" ht="44.45" customHeight="1">
      <c r="A17" s="118" t="s">
        <v>541</v>
      </c>
      <c r="B17" s="7" t="s">
        <v>137</v>
      </c>
      <c r="C17" s="240" t="s">
        <v>135</v>
      </c>
      <c r="D17" s="7" t="s">
        <v>160</v>
      </c>
      <c r="E17" s="7" t="s">
        <v>229</v>
      </c>
      <c r="F17" s="7" t="s">
        <v>124</v>
      </c>
      <c r="G17" s="7" t="s">
        <v>99</v>
      </c>
      <c r="H17" s="7" t="s">
        <v>540</v>
      </c>
      <c r="I17" s="7"/>
      <c r="J17" s="26">
        <f>J18</f>
        <v>98.94905</v>
      </c>
      <c r="K17" s="26">
        <f>K18</f>
        <v>98.94905</v>
      </c>
      <c r="L17" s="26">
        <f t="shared" si="0"/>
        <v>100</v>
      </c>
      <c r="N17" s="238"/>
    </row>
    <row r="18" spans="1:18" ht="61.9" customHeight="1">
      <c r="A18" s="174" t="s">
        <v>316</v>
      </c>
      <c r="B18" s="7" t="s">
        <v>137</v>
      </c>
      <c r="C18" s="240" t="s">
        <v>135</v>
      </c>
      <c r="D18" s="7" t="s">
        <v>160</v>
      </c>
      <c r="E18" s="7" t="s">
        <v>229</v>
      </c>
      <c r="F18" s="7" t="s">
        <v>124</v>
      </c>
      <c r="G18" s="7" t="s">
        <v>99</v>
      </c>
      <c r="H18" s="7" t="s">
        <v>540</v>
      </c>
      <c r="I18" s="7" t="s">
        <v>315</v>
      </c>
      <c r="J18" s="26">
        <f>J19</f>
        <v>98.94905</v>
      </c>
      <c r="K18" s="26">
        <f>K19</f>
        <v>98.94905</v>
      </c>
      <c r="L18" s="26">
        <f t="shared" si="0"/>
        <v>100</v>
      </c>
      <c r="N18" s="238"/>
    </row>
    <row r="19" spans="1:18" ht="23.45" customHeight="1">
      <c r="A19" s="174" t="s">
        <v>317</v>
      </c>
      <c r="B19" s="7" t="s">
        <v>137</v>
      </c>
      <c r="C19" s="240" t="s">
        <v>135</v>
      </c>
      <c r="D19" s="7" t="s">
        <v>160</v>
      </c>
      <c r="E19" s="7" t="s">
        <v>229</v>
      </c>
      <c r="F19" s="7" t="s">
        <v>124</v>
      </c>
      <c r="G19" s="7" t="s">
        <v>99</v>
      </c>
      <c r="H19" s="7" t="s">
        <v>540</v>
      </c>
      <c r="I19" s="7" t="s">
        <v>314</v>
      </c>
      <c r="J19" s="26">
        <f>105.7-6.75095</f>
        <v>98.94905</v>
      </c>
      <c r="K19" s="26">
        <f>105.7-6.75095</f>
        <v>98.94905</v>
      </c>
      <c r="L19" s="26">
        <f t="shared" si="0"/>
        <v>100</v>
      </c>
      <c r="M19" s="662">
        <v>98.94905</v>
      </c>
      <c r="N19" s="238"/>
    </row>
    <row r="20" spans="1:18" ht="55.5" customHeight="1">
      <c r="A20" s="55" t="s">
        <v>138</v>
      </c>
      <c r="B20" s="7" t="s">
        <v>137</v>
      </c>
      <c r="C20" s="7" t="s">
        <v>135</v>
      </c>
      <c r="D20" s="7" t="s">
        <v>136</v>
      </c>
      <c r="E20" s="7"/>
      <c r="F20" s="7"/>
      <c r="G20" s="7"/>
      <c r="H20" s="7"/>
      <c r="I20" s="7"/>
      <c r="J20" s="26">
        <f>J21+J31+J45+J50+J64+J26+J83</f>
        <v>18507.029060000004</v>
      </c>
      <c r="K20" s="26">
        <f>K21+K31+K45+K50+K64+K26+K83</f>
        <v>18357.120510000001</v>
      </c>
      <c r="L20" s="26">
        <f t="shared" si="0"/>
        <v>99.189991275671545</v>
      </c>
      <c r="M20" s="321"/>
      <c r="N20" s="238"/>
      <c r="P20" s="33"/>
      <c r="Q20" s="670"/>
      <c r="R20" s="33"/>
    </row>
    <row r="21" spans="1:18" s="13" customFormat="1" ht="39" customHeight="1">
      <c r="A21" s="462" t="s">
        <v>379</v>
      </c>
      <c r="B21" s="239">
        <v>900</v>
      </c>
      <c r="C21" s="240" t="s">
        <v>135</v>
      </c>
      <c r="D21" s="240" t="s">
        <v>136</v>
      </c>
      <c r="E21" s="240" t="s">
        <v>135</v>
      </c>
      <c r="F21" s="241"/>
      <c r="G21" s="242"/>
      <c r="H21" s="243"/>
      <c r="I21" s="244"/>
      <c r="J21" s="26">
        <f>J23</f>
        <v>0</v>
      </c>
      <c r="K21" s="26">
        <f>K23</f>
        <v>0</v>
      </c>
      <c r="L21" s="26" t="e">
        <f t="shared" si="0"/>
        <v>#DIV/0!</v>
      </c>
      <c r="M21" s="533"/>
      <c r="N21" s="238"/>
    </row>
    <row r="22" spans="1:18" s="13" customFormat="1" ht="19.899999999999999" customHeight="1">
      <c r="A22" s="175" t="s">
        <v>354</v>
      </c>
      <c r="B22" s="245">
        <v>900</v>
      </c>
      <c r="C22" s="240" t="s">
        <v>135</v>
      </c>
      <c r="D22" s="240" t="s">
        <v>136</v>
      </c>
      <c r="E22" s="240" t="s">
        <v>135</v>
      </c>
      <c r="F22" s="240" t="s">
        <v>101</v>
      </c>
      <c r="G22" s="240" t="s">
        <v>135</v>
      </c>
      <c r="H22" s="243"/>
      <c r="I22" s="244"/>
      <c r="J22" s="26">
        <f t="shared" ref="J22:K24" si="1">J23</f>
        <v>0</v>
      </c>
      <c r="K22" s="26">
        <f t="shared" si="1"/>
        <v>0</v>
      </c>
      <c r="L22" s="26" t="e">
        <f t="shared" si="0"/>
        <v>#DIV/0!</v>
      </c>
      <c r="M22" s="321"/>
      <c r="N22" s="238"/>
    </row>
    <row r="23" spans="1:18" s="13" customFormat="1" ht="19.899999999999999" customHeight="1">
      <c r="A23" s="176" t="s">
        <v>296</v>
      </c>
      <c r="B23" s="245">
        <v>900</v>
      </c>
      <c r="C23" s="240" t="s">
        <v>135</v>
      </c>
      <c r="D23" s="240" t="s">
        <v>136</v>
      </c>
      <c r="E23" s="240" t="s">
        <v>135</v>
      </c>
      <c r="F23" s="240" t="s">
        <v>101</v>
      </c>
      <c r="G23" s="240" t="s">
        <v>135</v>
      </c>
      <c r="H23" s="246">
        <v>41250</v>
      </c>
      <c r="I23" s="229"/>
      <c r="J23" s="26">
        <f t="shared" si="1"/>
        <v>0</v>
      </c>
      <c r="K23" s="26">
        <f t="shared" si="1"/>
        <v>0</v>
      </c>
      <c r="L23" s="26" t="e">
        <f t="shared" si="0"/>
        <v>#DIV/0!</v>
      </c>
      <c r="M23" s="321"/>
      <c r="N23" s="238"/>
    </row>
    <row r="24" spans="1:18" s="13" customFormat="1" ht="26.45" customHeight="1">
      <c r="A24" s="55" t="s">
        <v>320</v>
      </c>
      <c r="B24" s="247">
        <v>900</v>
      </c>
      <c r="C24" s="248" t="s">
        <v>135</v>
      </c>
      <c r="D24" s="249" t="s">
        <v>136</v>
      </c>
      <c r="E24" s="250" t="s">
        <v>135</v>
      </c>
      <c r="F24" s="250" t="s">
        <v>101</v>
      </c>
      <c r="G24" s="240" t="s">
        <v>135</v>
      </c>
      <c r="H24" s="246">
        <v>41250</v>
      </c>
      <c r="I24" s="240" t="s">
        <v>318</v>
      </c>
      <c r="J24" s="26">
        <f>J25</f>
        <v>0</v>
      </c>
      <c r="K24" s="26">
        <f t="shared" si="1"/>
        <v>0</v>
      </c>
      <c r="L24" s="26" t="e">
        <f t="shared" si="0"/>
        <v>#DIV/0!</v>
      </c>
      <c r="M24" s="321"/>
      <c r="N24" s="238"/>
    </row>
    <row r="25" spans="1:18" s="13" customFormat="1" ht="37.5" customHeight="1">
      <c r="A25" s="55" t="s">
        <v>321</v>
      </c>
      <c r="B25" s="247">
        <v>900</v>
      </c>
      <c r="C25" s="248" t="s">
        <v>135</v>
      </c>
      <c r="D25" s="249" t="s">
        <v>136</v>
      </c>
      <c r="E25" s="250" t="s">
        <v>135</v>
      </c>
      <c r="F25" s="250" t="s">
        <v>101</v>
      </c>
      <c r="G25" s="240" t="s">
        <v>135</v>
      </c>
      <c r="H25" s="246">
        <v>41250</v>
      </c>
      <c r="I25" s="240" t="s">
        <v>319</v>
      </c>
      <c r="J25" s="26">
        <f>20-20</f>
        <v>0</v>
      </c>
      <c r="K25" s="26">
        <f>20-20</f>
        <v>0</v>
      </c>
      <c r="L25" s="26" t="e">
        <f t="shared" si="0"/>
        <v>#DIV/0!</v>
      </c>
      <c r="M25" s="658">
        <v>-20</v>
      </c>
      <c r="N25" s="238"/>
    </row>
    <row r="26" spans="1:18" ht="42.75" customHeight="1">
      <c r="A26" s="194" t="s">
        <v>384</v>
      </c>
      <c r="B26" s="7" t="s">
        <v>137</v>
      </c>
      <c r="C26" s="7" t="s">
        <v>135</v>
      </c>
      <c r="D26" s="7" t="s">
        <v>136</v>
      </c>
      <c r="E26" s="7" t="s">
        <v>160</v>
      </c>
      <c r="F26" s="7"/>
      <c r="G26" s="7"/>
      <c r="H26" s="7"/>
      <c r="I26" s="7"/>
      <c r="J26" s="26">
        <f t="shared" ref="J26:K28" si="2">J27</f>
        <v>68.099999999999994</v>
      </c>
      <c r="K26" s="26">
        <f t="shared" si="2"/>
        <v>68.099999999999994</v>
      </c>
      <c r="L26" s="26">
        <f t="shared" si="0"/>
        <v>100</v>
      </c>
      <c r="M26" s="533"/>
      <c r="N26" s="238"/>
      <c r="O26" s="70"/>
      <c r="P26" s="70"/>
    </row>
    <row r="27" spans="1:18" ht="41.25" customHeight="1">
      <c r="A27" s="215" t="s">
        <v>21</v>
      </c>
      <c r="B27" s="7" t="s">
        <v>137</v>
      </c>
      <c r="C27" s="7" t="s">
        <v>135</v>
      </c>
      <c r="D27" s="7" t="s">
        <v>136</v>
      </c>
      <c r="E27" s="7" t="s">
        <v>160</v>
      </c>
      <c r="F27" s="7" t="s">
        <v>101</v>
      </c>
      <c r="G27" s="7" t="s">
        <v>163</v>
      </c>
      <c r="H27" s="7"/>
      <c r="I27" s="7"/>
      <c r="J27" s="26">
        <f>J28</f>
        <v>68.099999999999994</v>
      </c>
      <c r="K27" s="26">
        <f t="shared" si="2"/>
        <v>68.099999999999994</v>
      </c>
      <c r="L27" s="26">
        <f t="shared" si="0"/>
        <v>100</v>
      </c>
      <c r="N27" s="238"/>
      <c r="O27" s="70"/>
      <c r="P27" s="70"/>
    </row>
    <row r="28" spans="1:18" ht="63" customHeight="1">
      <c r="A28" s="118" t="s">
        <v>313</v>
      </c>
      <c r="B28" s="7" t="s">
        <v>137</v>
      </c>
      <c r="C28" s="7" t="s">
        <v>135</v>
      </c>
      <c r="D28" s="7" t="s">
        <v>136</v>
      </c>
      <c r="E28" s="7" t="s">
        <v>160</v>
      </c>
      <c r="F28" s="7" t="s">
        <v>101</v>
      </c>
      <c r="G28" s="7" t="s">
        <v>163</v>
      </c>
      <c r="H28" s="7" t="s">
        <v>307</v>
      </c>
      <c r="I28" s="7"/>
      <c r="J28" s="26">
        <f>J29</f>
        <v>68.099999999999994</v>
      </c>
      <c r="K28" s="26">
        <f t="shared" si="2"/>
        <v>68.099999999999994</v>
      </c>
      <c r="L28" s="26">
        <f t="shared" si="0"/>
        <v>100</v>
      </c>
      <c r="N28" s="238"/>
    </row>
    <row r="29" spans="1:18" ht="60" customHeight="1">
      <c r="A29" s="174" t="s">
        <v>316</v>
      </c>
      <c r="B29" s="7" t="s">
        <v>137</v>
      </c>
      <c r="C29" s="7" t="s">
        <v>135</v>
      </c>
      <c r="D29" s="7" t="s">
        <v>136</v>
      </c>
      <c r="E29" s="7" t="s">
        <v>160</v>
      </c>
      <c r="F29" s="7" t="s">
        <v>101</v>
      </c>
      <c r="G29" s="7" t="s">
        <v>163</v>
      </c>
      <c r="H29" s="7" t="s">
        <v>307</v>
      </c>
      <c r="I29" s="7" t="s">
        <v>315</v>
      </c>
      <c r="J29" s="26">
        <f>J30</f>
        <v>68.099999999999994</v>
      </c>
      <c r="K29" s="26">
        <f>K30</f>
        <v>68.099999999999994</v>
      </c>
      <c r="L29" s="26">
        <f t="shared" si="0"/>
        <v>100</v>
      </c>
      <c r="N29" s="238"/>
    </row>
    <row r="30" spans="1:18" ht="25.9" customHeight="1">
      <c r="A30" s="174" t="s">
        <v>317</v>
      </c>
      <c r="B30" s="7" t="s">
        <v>137</v>
      </c>
      <c r="C30" s="7" t="s">
        <v>135</v>
      </c>
      <c r="D30" s="7" t="s">
        <v>136</v>
      </c>
      <c r="E30" s="7" t="s">
        <v>160</v>
      </c>
      <c r="F30" s="7" t="s">
        <v>101</v>
      </c>
      <c r="G30" s="7" t="s">
        <v>163</v>
      </c>
      <c r="H30" s="7" t="s">
        <v>307</v>
      </c>
      <c r="I30" s="7" t="s">
        <v>314</v>
      </c>
      <c r="J30" s="26">
        <v>68.099999999999994</v>
      </c>
      <c r="K30" s="26">
        <v>68.099999999999994</v>
      </c>
      <c r="L30" s="26">
        <f t="shared" si="0"/>
        <v>100</v>
      </c>
      <c r="N30" s="238"/>
    </row>
    <row r="31" spans="1:18" ht="41.45" customHeight="1">
      <c r="A31" s="218" t="s">
        <v>468</v>
      </c>
      <c r="B31" s="7" t="s">
        <v>137</v>
      </c>
      <c r="C31" s="7" t="s">
        <v>135</v>
      </c>
      <c r="D31" s="7" t="s">
        <v>136</v>
      </c>
      <c r="E31" s="7" t="s">
        <v>136</v>
      </c>
      <c r="F31" s="7"/>
      <c r="G31" s="7"/>
      <c r="H31" s="7"/>
      <c r="I31" s="7"/>
      <c r="J31" s="26">
        <f>J32</f>
        <v>89.791960000000003</v>
      </c>
      <c r="K31" s="26">
        <f>K32</f>
        <v>89.791960000000003</v>
      </c>
      <c r="L31" s="26">
        <f t="shared" si="0"/>
        <v>100</v>
      </c>
      <c r="N31" s="238"/>
    </row>
    <row r="32" spans="1:18" ht="41.45" customHeight="1">
      <c r="A32" s="221" t="s">
        <v>41</v>
      </c>
      <c r="B32" s="7" t="s">
        <v>137</v>
      </c>
      <c r="C32" s="7" t="s">
        <v>135</v>
      </c>
      <c r="D32" s="7" t="s">
        <v>136</v>
      </c>
      <c r="E32" s="7" t="s">
        <v>136</v>
      </c>
      <c r="F32" s="7" t="s">
        <v>124</v>
      </c>
      <c r="G32" s="7"/>
      <c r="H32" s="7"/>
      <c r="I32" s="7"/>
      <c r="J32" s="26">
        <f>J33+J39</f>
        <v>89.791960000000003</v>
      </c>
      <c r="K32" s="26">
        <f>K33+K39</f>
        <v>89.791960000000003</v>
      </c>
      <c r="L32" s="26">
        <f t="shared" si="0"/>
        <v>100</v>
      </c>
      <c r="N32" s="238"/>
    </row>
    <row r="33" spans="1:14" ht="75">
      <c r="A33" s="175" t="s">
        <v>352</v>
      </c>
      <c r="B33" s="7" t="s">
        <v>137</v>
      </c>
      <c r="C33" s="7" t="s">
        <v>135</v>
      </c>
      <c r="D33" s="7" t="s">
        <v>136</v>
      </c>
      <c r="E33" s="7" t="s">
        <v>136</v>
      </c>
      <c r="F33" s="7" t="s">
        <v>124</v>
      </c>
      <c r="G33" s="7" t="s">
        <v>160</v>
      </c>
      <c r="H33" s="7"/>
      <c r="I33" s="7"/>
      <c r="J33" s="26">
        <f>J34</f>
        <v>68.3</v>
      </c>
      <c r="K33" s="26">
        <f>K34</f>
        <v>68.3</v>
      </c>
      <c r="L33" s="26">
        <f t="shared" si="0"/>
        <v>100</v>
      </c>
      <c r="N33" s="238"/>
    </row>
    <row r="34" spans="1:14" ht="79.5" customHeight="1">
      <c r="A34" s="118" t="s">
        <v>306</v>
      </c>
      <c r="B34" s="7" t="s">
        <v>137</v>
      </c>
      <c r="C34" s="7" t="s">
        <v>135</v>
      </c>
      <c r="D34" s="7" t="s">
        <v>136</v>
      </c>
      <c r="E34" s="7" t="s">
        <v>136</v>
      </c>
      <c r="F34" s="7" t="s">
        <v>124</v>
      </c>
      <c r="G34" s="7" t="s">
        <v>160</v>
      </c>
      <c r="H34" s="7" t="s">
        <v>305</v>
      </c>
      <c r="I34" s="7"/>
      <c r="J34" s="26">
        <f>J35+J37</f>
        <v>68.3</v>
      </c>
      <c r="K34" s="26">
        <f>K35+K37</f>
        <v>68.3</v>
      </c>
      <c r="L34" s="26">
        <f t="shared" si="0"/>
        <v>100</v>
      </c>
      <c r="N34" s="238"/>
    </row>
    <row r="35" spans="1:14" ht="57.75" customHeight="1">
      <c r="A35" s="174" t="s">
        <v>316</v>
      </c>
      <c r="B35" s="7" t="s">
        <v>137</v>
      </c>
      <c r="C35" s="7" t="s">
        <v>135</v>
      </c>
      <c r="D35" s="7" t="s">
        <v>136</v>
      </c>
      <c r="E35" s="7" t="s">
        <v>136</v>
      </c>
      <c r="F35" s="7" t="s">
        <v>124</v>
      </c>
      <c r="G35" s="7" t="s">
        <v>160</v>
      </c>
      <c r="H35" s="7" t="s">
        <v>305</v>
      </c>
      <c r="I35" s="7" t="s">
        <v>315</v>
      </c>
      <c r="J35" s="26">
        <f>J36</f>
        <v>61.7</v>
      </c>
      <c r="K35" s="26">
        <f>K36</f>
        <v>61.7</v>
      </c>
      <c r="L35" s="26">
        <f t="shared" si="0"/>
        <v>100</v>
      </c>
      <c r="N35" s="238"/>
    </row>
    <row r="36" spans="1:14" ht="26.45" customHeight="1">
      <c r="A36" s="174" t="s">
        <v>317</v>
      </c>
      <c r="B36" s="7" t="s">
        <v>137</v>
      </c>
      <c r="C36" s="7" t="s">
        <v>135</v>
      </c>
      <c r="D36" s="7" t="s">
        <v>136</v>
      </c>
      <c r="E36" s="7" t="s">
        <v>136</v>
      </c>
      <c r="F36" s="7" t="s">
        <v>124</v>
      </c>
      <c r="G36" s="7" t="s">
        <v>160</v>
      </c>
      <c r="H36" s="7" t="s">
        <v>305</v>
      </c>
      <c r="I36" s="7" t="s">
        <v>314</v>
      </c>
      <c r="J36" s="26">
        <v>61.7</v>
      </c>
      <c r="K36" s="26">
        <v>61.7</v>
      </c>
      <c r="L36" s="26">
        <f t="shared" si="0"/>
        <v>100</v>
      </c>
      <c r="N36" s="238"/>
    </row>
    <row r="37" spans="1:14" ht="23.45" customHeight="1">
      <c r="A37" s="55" t="s">
        <v>320</v>
      </c>
      <c r="B37" s="7" t="s">
        <v>137</v>
      </c>
      <c r="C37" s="7" t="s">
        <v>135</v>
      </c>
      <c r="D37" s="7" t="s">
        <v>136</v>
      </c>
      <c r="E37" s="7" t="s">
        <v>136</v>
      </c>
      <c r="F37" s="7" t="s">
        <v>124</v>
      </c>
      <c r="G37" s="7" t="s">
        <v>160</v>
      </c>
      <c r="H37" s="7" t="s">
        <v>305</v>
      </c>
      <c r="I37" s="7" t="s">
        <v>318</v>
      </c>
      <c r="J37" s="26">
        <f>J38</f>
        <v>6.6</v>
      </c>
      <c r="K37" s="26">
        <f>K38</f>
        <v>6.6</v>
      </c>
      <c r="L37" s="26">
        <f t="shared" si="0"/>
        <v>100</v>
      </c>
      <c r="N37" s="238"/>
    </row>
    <row r="38" spans="1:14" ht="40.5" customHeight="1">
      <c r="A38" s="55" t="s">
        <v>321</v>
      </c>
      <c r="B38" s="7" t="s">
        <v>137</v>
      </c>
      <c r="C38" s="7" t="s">
        <v>135</v>
      </c>
      <c r="D38" s="7" t="s">
        <v>136</v>
      </c>
      <c r="E38" s="7" t="s">
        <v>136</v>
      </c>
      <c r="F38" s="7" t="s">
        <v>124</v>
      </c>
      <c r="G38" s="7" t="s">
        <v>160</v>
      </c>
      <c r="H38" s="7" t="s">
        <v>305</v>
      </c>
      <c r="I38" s="7" t="s">
        <v>319</v>
      </c>
      <c r="J38" s="26">
        <v>6.6</v>
      </c>
      <c r="K38" s="26">
        <v>6.6</v>
      </c>
      <c r="L38" s="26">
        <f t="shared" si="0"/>
        <v>100</v>
      </c>
      <c r="N38" s="238"/>
    </row>
    <row r="39" spans="1:14" s="25" customFormat="1" ht="45.75" customHeight="1">
      <c r="A39" s="216" t="s">
        <v>40</v>
      </c>
      <c r="B39" s="7" t="s">
        <v>137</v>
      </c>
      <c r="C39" s="248" t="s">
        <v>135</v>
      </c>
      <c r="D39" s="7" t="s">
        <v>136</v>
      </c>
      <c r="E39" s="7" t="s">
        <v>136</v>
      </c>
      <c r="F39" s="7" t="s">
        <v>124</v>
      </c>
      <c r="G39" s="7" t="s">
        <v>159</v>
      </c>
      <c r="H39" s="7"/>
      <c r="I39" s="7"/>
      <c r="J39" s="149">
        <f>J40</f>
        <v>21.491960000000002</v>
      </c>
      <c r="K39" s="149">
        <f>K40</f>
        <v>21.491960000000002</v>
      </c>
      <c r="L39" s="26">
        <f t="shared" si="0"/>
        <v>100</v>
      </c>
      <c r="M39" s="529"/>
    </row>
    <row r="40" spans="1:14" s="25" customFormat="1" ht="82.9" customHeight="1">
      <c r="A40" s="232" t="s">
        <v>22</v>
      </c>
      <c r="B40" s="7" t="s">
        <v>137</v>
      </c>
      <c r="C40" s="248" t="s">
        <v>135</v>
      </c>
      <c r="D40" s="7" t="s">
        <v>136</v>
      </c>
      <c r="E40" s="7" t="s">
        <v>136</v>
      </c>
      <c r="F40" s="7" t="s">
        <v>124</v>
      </c>
      <c r="G40" s="7" t="s">
        <v>159</v>
      </c>
      <c r="H40" s="7" t="s">
        <v>6</v>
      </c>
      <c r="I40" s="7"/>
      <c r="J40" s="149">
        <f>J41+J43</f>
        <v>21.491960000000002</v>
      </c>
      <c r="K40" s="149">
        <f>K41+K43</f>
        <v>21.491960000000002</v>
      </c>
      <c r="L40" s="26">
        <f t="shared" si="0"/>
        <v>100</v>
      </c>
      <c r="M40" s="529"/>
    </row>
    <row r="41" spans="1:14" s="25" customFormat="1" ht="63" customHeight="1">
      <c r="A41" s="174" t="s">
        <v>316</v>
      </c>
      <c r="B41" s="7" t="s">
        <v>137</v>
      </c>
      <c r="C41" s="248" t="s">
        <v>135</v>
      </c>
      <c r="D41" s="7" t="s">
        <v>136</v>
      </c>
      <c r="E41" s="7" t="s">
        <v>136</v>
      </c>
      <c r="F41" s="7" t="s">
        <v>124</v>
      </c>
      <c r="G41" s="7" t="s">
        <v>159</v>
      </c>
      <c r="H41" s="7" t="s">
        <v>6</v>
      </c>
      <c r="I41" s="7" t="s">
        <v>315</v>
      </c>
      <c r="J41" s="149">
        <f>J42</f>
        <v>20.691960000000002</v>
      </c>
      <c r="K41" s="149">
        <f>K42</f>
        <v>20.691960000000002</v>
      </c>
      <c r="L41" s="26">
        <f t="shared" si="0"/>
        <v>100</v>
      </c>
      <c r="M41" s="529"/>
    </row>
    <row r="42" spans="1:14" s="25" customFormat="1" ht="30" customHeight="1">
      <c r="A42" s="174" t="s">
        <v>317</v>
      </c>
      <c r="B42" s="7" t="s">
        <v>137</v>
      </c>
      <c r="C42" s="248" t="s">
        <v>135</v>
      </c>
      <c r="D42" s="7" t="s">
        <v>136</v>
      </c>
      <c r="E42" s="7" t="s">
        <v>136</v>
      </c>
      <c r="F42" s="7" t="s">
        <v>124</v>
      </c>
      <c r="G42" s="7" t="s">
        <v>159</v>
      </c>
      <c r="H42" s="7" t="s">
        <v>6</v>
      </c>
      <c r="I42" s="7" t="s">
        <v>314</v>
      </c>
      <c r="J42" s="149">
        <v>20.691960000000002</v>
      </c>
      <c r="K42" s="149">
        <v>20.691960000000002</v>
      </c>
      <c r="L42" s="26">
        <f t="shared" si="0"/>
        <v>100</v>
      </c>
      <c r="M42" s="529"/>
    </row>
    <row r="43" spans="1:14" s="25" customFormat="1" ht="26.45" customHeight="1">
      <c r="A43" s="55" t="s">
        <v>320</v>
      </c>
      <c r="B43" s="7" t="s">
        <v>137</v>
      </c>
      <c r="C43" s="248" t="s">
        <v>135</v>
      </c>
      <c r="D43" s="7" t="s">
        <v>136</v>
      </c>
      <c r="E43" s="7" t="s">
        <v>136</v>
      </c>
      <c r="F43" s="7" t="s">
        <v>124</v>
      </c>
      <c r="G43" s="7" t="s">
        <v>159</v>
      </c>
      <c r="H43" s="7" t="s">
        <v>6</v>
      </c>
      <c r="I43" s="7" t="s">
        <v>318</v>
      </c>
      <c r="J43" s="149">
        <f>J44</f>
        <v>0.8</v>
      </c>
      <c r="K43" s="149">
        <f>K44</f>
        <v>0.8</v>
      </c>
      <c r="L43" s="26">
        <f t="shared" si="0"/>
        <v>100</v>
      </c>
      <c r="M43" s="529"/>
    </row>
    <row r="44" spans="1:14" s="25" customFormat="1" ht="37.5" customHeight="1">
      <c r="A44" s="55" t="s">
        <v>321</v>
      </c>
      <c r="B44" s="7" t="s">
        <v>137</v>
      </c>
      <c r="C44" s="248" t="s">
        <v>135</v>
      </c>
      <c r="D44" s="7" t="s">
        <v>136</v>
      </c>
      <c r="E44" s="7" t="s">
        <v>136</v>
      </c>
      <c r="F44" s="7" t="s">
        <v>124</v>
      </c>
      <c r="G44" s="7" t="s">
        <v>159</v>
      </c>
      <c r="H44" s="7" t="s">
        <v>6</v>
      </c>
      <c r="I44" s="7" t="s">
        <v>319</v>
      </c>
      <c r="J44" s="149">
        <v>0.8</v>
      </c>
      <c r="K44" s="149">
        <v>0.8</v>
      </c>
      <c r="L44" s="26">
        <f t="shared" si="0"/>
        <v>100</v>
      </c>
      <c r="M44" s="529"/>
    </row>
    <row r="45" spans="1:14" ht="43.15" customHeight="1">
      <c r="A45" s="194" t="s">
        <v>385</v>
      </c>
      <c r="B45" s="7" t="s">
        <v>137</v>
      </c>
      <c r="C45" s="7" t="s">
        <v>135</v>
      </c>
      <c r="D45" s="7" t="s">
        <v>136</v>
      </c>
      <c r="E45" s="7" t="s">
        <v>162</v>
      </c>
      <c r="F45" s="7"/>
      <c r="G45" s="7"/>
      <c r="H45" s="7"/>
      <c r="I45" s="7"/>
      <c r="J45" s="26">
        <f t="shared" ref="J45:K48" si="3">J46</f>
        <v>27.299999999999997</v>
      </c>
      <c r="K45" s="26">
        <f t="shared" si="3"/>
        <v>27.299999999999997</v>
      </c>
      <c r="L45" s="26">
        <f t="shared" si="0"/>
        <v>100</v>
      </c>
      <c r="M45" s="533"/>
      <c r="N45" s="238"/>
    </row>
    <row r="46" spans="1:14" ht="41.45" customHeight="1">
      <c r="A46" s="223" t="s">
        <v>24</v>
      </c>
      <c r="B46" s="7" t="s">
        <v>137</v>
      </c>
      <c r="C46" s="7" t="s">
        <v>135</v>
      </c>
      <c r="D46" s="7" t="s">
        <v>136</v>
      </c>
      <c r="E46" s="7" t="s">
        <v>162</v>
      </c>
      <c r="F46" s="7" t="s">
        <v>101</v>
      </c>
      <c r="G46" s="7" t="s">
        <v>162</v>
      </c>
      <c r="H46" s="7"/>
      <c r="I46" s="7"/>
      <c r="J46" s="26">
        <f t="shared" si="3"/>
        <v>27.299999999999997</v>
      </c>
      <c r="K46" s="26">
        <f t="shared" si="3"/>
        <v>27.299999999999997</v>
      </c>
      <c r="L46" s="26">
        <f t="shared" si="0"/>
        <v>100</v>
      </c>
      <c r="N46" s="238"/>
    </row>
    <row r="47" spans="1:14" ht="59.45" customHeight="1">
      <c r="A47" s="118" t="s">
        <v>301</v>
      </c>
      <c r="B47" s="7" t="s">
        <v>137</v>
      </c>
      <c r="C47" s="7" t="s">
        <v>135</v>
      </c>
      <c r="D47" s="7" t="s">
        <v>136</v>
      </c>
      <c r="E47" s="7" t="s">
        <v>162</v>
      </c>
      <c r="F47" s="7" t="s">
        <v>101</v>
      </c>
      <c r="G47" s="7" t="s">
        <v>162</v>
      </c>
      <c r="H47" s="7" t="s">
        <v>300</v>
      </c>
      <c r="I47" s="7"/>
      <c r="J47" s="26">
        <f t="shared" si="3"/>
        <v>27.299999999999997</v>
      </c>
      <c r="K47" s="26">
        <f t="shared" si="3"/>
        <v>27.299999999999997</v>
      </c>
      <c r="L47" s="26">
        <f t="shared" si="0"/>
        <v>100</v>
      </c>
      <c r="N47" s="238"/>
    </row>
    <row r="48" spans="1:14" ht="57.75" customHeight="1">
      <c r="A48" s="174" t="s">
        <v>316</v>
      </c>
      <c r="B48" s="7" t="s">
        <v>137</v>
      </c>
      <c r="C48" s="7" t="s">
        <v>135</v>
      </c>
      <c r="D48" s="7" t="s">
        <v>136</v>
      </c>
      <c r="E48" s="7" t="s">
        <v>162</v>
      </c>
      <c r="F48" s="7" t="s">
        <v>101</v>
      </c>
      <c r="G48" s="7" t="s">
        <v>162</v>
      </c>
      <c r="H48" s="7" t="s">
        <v>300</v>
      </c>
      <c r="I48" s="7" t="s">
        <v>315</v>
      </c>
      <c r="J48" s="26">
        <f t="shared" si="3"/>
        <v>27.299999999999997</v>
      </c>
      <c r="K48" s="26">
        <f t="shared" si="3"/>
        <v>27.299999999999997</v>
      </c>
      <c r="L48" s="26">
        <f t="shared" si="0"/>
        <v>100</v>
      </c>
      <c r="N48" s="238"/>
    </row>
    <row r="49" spans="1:14" ht="28.9" customHeight="1">
      <c r="A49" s="174" t="s">
        <v>317</v>
      </c>
      <c r="B49" s="7" t="s">
        <v>137</v>
      </c>
      <c r="C49" s="7" t="s">
        <v>135</v>
      </c>
      <c r="D49" s="7" t="s">
        <v>136</v>
      </c>
      <c r="E49" s="7" t="s">
        <v>162</v>
      </c>
      <c r="F49" s="7" t="s">
        <v>101</v>
      </c>
      <c r="G49" s="7" t="s">
        <v>162</v>
      </c>
      <c r="H49" s="7" t="s">
        <v>300</v>
      </c>
      <c r="I49" s="7" t="s">
        <v>314</v>
      </c>
      <c r="J49" s="26">
        <f>115.8-88.5</f>
        <v>27.299999999999997</v>
      </c>
      <c r="K49" s="26">
        <f>115.8-88.5</f>
        <v>27.299999999999997</v>
      </c>
      <c r="L49" s="26">
        <f t="shared" si="0"/>
        <v>100</v>
      </c>
      <c r="M49" s="541"/>
      <c r="N49" s="238"/>
    </row>
    <row r="50" spans="1:14" ht="42.75" customHeight="1">
      <c r="A50" s="267" t="s">
        <v>51</v>
      </c>
      <c r="B50" s="7" t="s">
        <v>137</v>
      </c>
      <c r="C50" s="7" t="s">
        <v>135</v>
      </c>
      <c r="D50" s="7" t="s">
        <v>136</v>
      </c>
      <c r="E50" s="7" t="s">
        <v>231</v>
      </c>
      <c r="F50" s="7" t="s">
        <v>101</v>
      </c>
      <c r="G50" s="7"/>
      <c r="H50" s="7"/>
      <c r="I50" s="7"/>
      <c r="J50" s="26">
        <f>J51+J58</f>
        <v>159.1</v>
      </c>
      <c r="K50" s="26">
        <f>K51+K58</f>
        <v>159.1</v>
      </c>
      <c r="L50" s="26">
        <f t="shared" si="0"/>
        <v>100</v>
      </c>
      <c r="N50" s="238"/>
    </row>
    <row r="51" spans="1:14" ht="20.25" customHeight="1">
      <c r="A51" s="179" t="s">
        <v>351</v>
      </c>
      <c r="B51" s="7" t="s">
        <v>137</v>
      </c>
      <c r="C51" s="7" t="s">
        <v>135</v>
      </c>
      <c r="D51" s="7" t="s">
        <v>136</v>
      </c>
      <c r="E51" s="7" t="s">
        <v>231</v>
      </c>
      <c r="F51" s="7" t="s">
        <v>101</v>
      </c>
      <c r="G51" s="7" t="s">
        <v>160</v>
      </c>
      <c r="H51" s="7"/>
      <c r="I51" s="7"/>
      <c r="J51" s="26">
        <f>J55+J52</f>
        <v>57.699999999999996</v>
      </c>
      <c r="K51" s="26">
        <f>K55+K52</f>
        <v>57.699999999999996</v>
      </c>
      <c r="L51" s="26">
        <f t="shared" si="0"/>
        <v>100</v>
      </c>
      <c r="N51" s="238"/>
    </row>
    <row r="52" spans="1:14" ht="60" customHeight="1">
      <c r="A52" s="171" t="s">
        <v>303</v>
      </c>
      <c r="B52" s="7" t="s">
        <v>137</v>
      </c>
      <c r="C52" s="7" t="s">
        <v>135</v>
      </c>
      <c r="D52" s="7" t="s">
        <v>136</v>
      </c>
      <c r="E52" s="7" t="s">
        <v>231</v>
      </c>
      <c r="F52" s="7" t="s">
        <v>101</v>
      </c>
      <c r="G52" s="7" t="s">
        <v>160</v>
      </c>
      <c r="H52" s="7" t="s">
        <v>91</v>
      </c>
      <c r="I52" s="7"/>
      <c r="J52" s="26">
        <f>J53</f>
        <v>55.9</v>
      </c>
      <c r="K52" s="26">
        <f>K53</f>
        <v>55.9</v>
      </c>
      <c r="L52" s="26">
        <f t="shared" si="0"/>
        <v>100</v>
      </c>
      <c r="N52" s="238"/>
    </row>
    <row r="53" spans="1:14" ht="66.599999999999994" customHeight="1">
      <c r="A53" s="174" t="s">
        <v>316</v>
      </c>
      <c r="B53" s="7" t="s">
        <v>137</v>
      </c>
      <c r="C53" s="7" t="s">
        <v>135</v>
      </c>
      <c r="D53" s="7" t="s">
        <v>136</v>
      </c>
      <c r="E53" s="7" t="s">
        <v>231</v>
      </c>
      <c r="F53" s="7" t="s">
        <v>101</v>
      </c>
      <c r="G53" s="7" t="s">
        <v>160</v>
      </c>
      <c r="H53" s="7" t="s">
        <v>91</v>
      </c>
      <c r="I53" s="7" t="s">
        <v>315</v>
      </c>
      <c r="J53" s="26">
        <f>J54</f>
        <v>55.9</v>
      </c>
      <c r="K53" s="26">
        <f>K54</f>
        <v>55.9</v>
      </c>
      <c r="L53" s="26">
        <f t="shared" si="0"/>
        <v>100</v>
      </c>
      <c r="N53" s="238"/>
    </row>
    <row r="54" spans="1:14" ht="30.6" customHeight="1">
      <c r="A54" s="174" t="s">
        <v>317</v>
      </c>
      <c r="B54" s="7" t="s">
        <v>137</v>
      </c>
      <c r="C54" s="7" t="s">
        <v>135</v>
      </c>
      <c r="D54" s="7" t="s">
        <v>136</v>
      </c>
      <c r="E54" s="7" t="s">
        <v>231</v>
      </c>
      <c r="F54" s="7" t="s">
        <v>101</v>
      </c>
      <c r="G54" s="7" t="s">
        <v>160</v>
      </c>
      <c r="H54" s="7" t="s">
        <v>91</v>
      </c>
      <c r="I54" s="7" t="s">
        <v>314</v>
      </c>
      <c r="J54" s="26">
        <v>55.9</v>
      </c>
      <c r="K54" s="26">
        <v>55.9</v>
      </c>
      <c r="L54" s="26">
        <f t="shared" si="0"/>
        <v>100</v>
      </c>
      <c r="N54" s="238"/>
    </row>
    <row r="55" spans="1:14" ht="102.6" customHeight="1">
      <c r="A55" s="171" t="s">
        <v>302</v>
      </c>
      <c r="B55" s="7" t="s">
        <v>137</v>
      </c>
      <c r="C55" s="7" t="s">
        <v>135</v>
      </c>
      <c r="D55" s="7" t="s">
        <v>136</v>
      </c>
      <c r="E55" s="7" t="s">
        <v>231</v>
      </c>
      <c r="F55" s="7" t="s">
        <v>101</v>
      </c>
      <c r="G55" s="7" t="s">
        <v>160</v>
      </c>
      <c r="H55" s="7" t="s">
        <v>186</v>
      </c>
      <c r="I55" s="7"/>
      <c r="J55" s="26">
        <f>J56</f>
        <v>1.8</v>
      </c>
      <c r="K55" s="26">
        <f>K56</f>
        <v>1.8</v>
      </c>
      <c r="L55" s="26">
        <f t="shared" si="0"/>
        <v>100</v>
      </c>
      <c r="N55" s="238"/>
    </row>
    <row r="56" spans="1:14" ht="24.6" customHeight="1">
      <c r="A56" s="55" t="s">
        <v>320</v>
      </c>
      <c r="B56" s="7" t="s">
        <v>137</v>
      </c>
      <c r="C56" s="7" t="s">
        <v>135</v>
      </c>
      <c r="D56" s="7" t="s">
        <v>136</v>
      </c>
      <c r="E56" s="7" t="s">
        <v>231</v>
      </c>
      <c r="F56" s="7" t="s">
        <v>101</v>
      </c>
      <c r="G56" s="7" t="s">
        <v>160</v>
      </c>
      <c r="H56" s="7" t="s">
        <v>186</v>
      </c>
      <c r="I56" s="7" t="s">
        <v>318</v>
      </c>
      <c r="J56" s="26">
        <f>J57</f>
        <v>1.8</v>
      </c>
      <c r="K56" s="26">
        <f>K57</f>
        <v>1.8</v>
      </c>
      <c r="L56" s="26">
        <f t="shared" si="0"/>
        <v>100</v>
      </c>
      <c r="N56" s="238"/>
    </row>
    <row r="57" spans="1:14" ht="41.25" customHeight="1">
      <c r="A57" s="55" t="s">
        <v>321</v>
      </c>
      <c r="B57" s="7" t="s">
        <v>137</v>
      </c>
      <c r="C57" s="7" t="s">
        <v>135</v>
      </c>
      <c r="D57" s="7" t="s">
        <v>136</v>
      </c>
      <c r="E57" s="7" t="s">
        <v>231</v>
      </c>
      <c r="F57" s="7" t="s">
        <v>101</v>
      </c>
      <c r="G57" s="7" t="s">
        <v>160</v>
      </c>
      <c r="H57" s="7" t="s">
        <v>186</v>
      </c>
      <c r="I57" s="7" t="s">
        <v>319</v>
      </c>
      <c r="J57" s="26">
        <v>1.8</v>
      </c>
      <c r="K57" s="26">
        <v>1.8</v>
      </c>
      <c r="L57" s="26">
        <f t="shared" si="0"/>
        <v>100</v>
      </c>
      <c r="N57" s="238"/>
    </row>
    <row r="58" spans="1:14" ht="36.75" customHeight="1">
      <c r="A58" s="180" t="s">
        <v>353</v>
      </c>
      <c r="B58" s="7" t="s">
        <v>137</v>
      </c>
      <c r="C58" s="7" t="s">
        <v>135</v>
      </c>
      <c r="D58" s="7" t="s">
        <v>136</v>
      </c>
      <c r="E58" s="7" t="s">
        <v>231</v>
      </c>
      <c r="F58" s="7" t="s">
        <v>101</v>
      </c>
      <c r="G58" s="7" t="s">
        <v>159</v>
      </c>
      <c r="H58" s="7"/>
      <c r="I58" s="7"/>
      <c r="J58" s="26">
        <f>J59</f>
        <v>101.4</v>
      </c>
      <c r="K58" s="26">
        <f>K59</f>
        <v>101.4</v>
      </c>
      <c r="L58" s="26">
        <f t="shared" si="0"/>
        <v>100</v>
      </c>
      <c r="N58" s="238"/>
    </row>
    <row r="59" spans="1:14" ht="90.75" customHeight="1">
      <c r="A59" s="118" t="s">
        <v>304</v>
      </c>
      <c r="B59" s="7" t="s">
        <v>137</v>
      </c>
      <c r="C59" s="7" t="s">
        <v>135</v>
      </c>
      <c r="D59" s="7" t="s">
        <v>136</v>
      </c>
      <c r="E59" s="7" t="s">
        <v>231</v>
      </c>
      <c r="F59" s="7" t="s">
        <v>101</v>
      </c>
      <c r="G59" s="7" t="s">
        <v>159</v>
      </c>
      <c r="H59" s="7" t="s">
        <v>90</v>
      </c>
      <c r="I59" s="7"/>
      <c r="J59" s="26">
        <f>J60+J62</f>
        <v>101.4</v>
      </c>
      <c r="K59" s="26">
        <f>K60+K62</f>
        <v>101.4</v>
      </c>
      <c r="L59" s="26">
        <f t="shared" si="0"/>
        <v>100</v>
      </c>
      <c r="N59" s="238"/>
    </row>
    <row r="60" spans="1:14" ht="60" customHeight="1">
      <c r="A60" s="174" t="s">
        <v>316</v>
      </c>
      <c r="B60" s="7" t="s">
        <v>137</v>
      </c>
      <c r="C60" s="7" t="s">
        <v>135</v>
      </c>
      <c r="D60" s="7" t="s">
        <v>136</v>
      </c>
      <c r="E60" s="7" t="s">
        <v>231</v>
      </c>
      <c r="F60" s="7" t="s">
        <v>101</v>
      </c>
      <c r="G60" s="7" t="s">
        <v>159</v>
      </c>
      <c r="H60" s="7" t="s">
        <v>90</v>
      </c>
      <c r="I60" s="7" t="s">
        <v>315</v>
      </c>
      <c r="J60" s="26">
        <f>J61</f>
        <v>68.5</v>
      </c>
      <c r="K60" s="26">
        <f>K61</f>
        <v>68.400000000000006</v>
      </c>
      <c r="L60" s="26">
        <f t="shared" si="0"/>
        <v>99.854014598540147</v>
      </c>
      <c r="N60" s="238"/>
    </row>
    <row r="61" spans="1:14" ht="28.15" customHeight="1">
      <c r="A61" s="174" t="s">
        <v>317</v>
      </c>
      <c r="B61" s="7" t="s">
        <v>137</v>
      </c>
      <c r="C61" s="7" t="s">
        <v>135</v>
      </c>
      <c r="D61" s="7" t="s">
        <v>136</v>
      </c>
      <c r="E61" s="7" t="s">
        <v>231</v>
      </c>
      <c r="F61" s="7" t="s">
        <v>101</v>
      </c>
      <c r="G61" s="7" t="s">
        <v>159</v>
      </c>
      <c r="H61" s="7" t="s">
        <v>90</v>
      </c>
      <c r="I61" s="7" t="s">
        <v>314</v>
      </c>
      <c r="J61" s="26">
        <v>68.5</v>
      </c>
      <c r="K61" s="26">
        <v>68.400000000000006</v>
      </c>
      <c r="L61" s="26">
        <f t="shared" si="0"/>
        <v>99.854014598540147</v>
      </c>
      <c r="N61" s="238"/>
    </row>
    <row r="62" spans="1:14" ht="32.450000000000003" customHeight="1">
      <c r="A62" s="55" t="s">
        <v>320</v>
      </c>
      <c r="B62" s="7" t="s">
        <v>137</v>
      </c>
      <c r="C62" s="7" t="s">
        <v>135</v>
      </c>
      <c r="D62" s="7" t="s">
        <v>136</v>
      </c>
      <c r="E62" s="7" t="s">
        <v>231</v>
      </c>
      <c r="F62" s="7" t="s">
        <v>101</v>
      </c>
      <c r="G62" s="7" t="s">
        <v>159</v>
      </c>
      <c r="H62" s="7" t="s">
        <v>90</v>
      </c>
      <c r="I62" s="7" t="s">
        <v>318</v>
      </c>
      <c r="J62" s="26">
        <f>J63</f>
        <v>32.9</v>
      </c>
      <c r="K62" s="26">
        <f>K63</f>
        <v>33</v>
      </c>
      <c r="L62" s="26">
        <f t="shared" si="0"/>
        <v>100.30395136778117</v>
      </c>
      <c r="N62" s="238"/>
    </row>
    <row r="63" spans="1:14" ht="45" customHeight="1">
      <c r="A63" s="55" t="s">
        <v>321</v>
      </c>
      <c r="B63" s="7" t="s">
        <v>137</v>
      </c>
      <c r="C63" s="7" t="s">
        <v>135</v>
      </c>
      <c r="D63" s="7" t="s">
        <v>136</v>
      </c>
      <c r="E63" s="7" t="s">
        <v>231</v>
      </c>
      <c r="F63" s="7" t="s">
        <v>101</v>
      </c>
      <c r="G63" s="7" t="s">
        <v>159</v>
      </c>
      <c r="H63" s="7" t="s">
        <v>90</v>
      </c>
      <c r="I63" s="7" t="s">
        <v>319</v>
      </c>
      <c r="J63" s="26">
        <v>32.9</v>
      </c>
      <c r="K63" s="26">
        <v>33</v>
      </c>
      <c r="L63" s="26">
        <f t="shared" si="0"/>
        <v>100.30395136778117</v>
      </c>
      <c r="N63" s="238"/>
    </row>
    <row r="64" spans="1:14" ht="37.9" customHeight="1">
      <c r="A64" s="181" t="s">
        <v>218</v>
      </c>
      <c r="B64" s="7" t="s">
        <v>137</v>
      </c>
      <c r="C64" s="7" t="s">
        <v>135</v>
      </c>
      <c r="D64" s="7" t="s">
        <v>136</v>
      </c>
      <c r="E64" s="7" t="s">
        <v>229</v>
      </c>
      <c r="F64" s="7" t="s">
        <v>101</v>
      </c>
      <c r="G64" s="7"/>
      <c r="H64" s="7"/>
      <c r="I64" s="7"/>
      <c r="J64" s="26">
        <f>J65</f>
        <v>18140.337100000004</v>
      </c>
      <c r="K64" s="26">
        <f>K65</f>
        <v>17990.428550000001</v>
      </c>
      <c r="L64" s="26">
        <f t="shared" si="0"/>
        <v>99.173617617061794</v>
      </c>
      <c r="N64" s="238"/>
    </row>
    <row r="65" spans="1:17" ht="42" customHeight="1">
      <c r="A65" s="178" t="s">
        <v>358</v>
      </c>
      <c r="B65" s="7" t="s">
        <v>137</v>
      </c>
      <c r="C65" s="7" t="s">
        <v>135</v>
      </c>
      <c r="D65" s="7" t="s">
        <v>136</v>
      </c>
      <c r="E65" s="7" t="s">
        <v>229</v>
      </c>
      <c r="F65" s="7" t="s">
        <v>125</v>
      </c>
      <c r="G65" s="7" t="s">
        <v>99</v>
      </c>
      <c r="H65" s="7"/>
      <c r="I65" s="7"/>
      <c r="J65" s="26">
        <f>J66+J69+J79+J76</f>
        <v>18140.337100000004</v>
      </c>
      <c r="K65" s="26">
        <f>K66+K69+K79+K76</f>
        <v>17990.428550000001</v>
      </c>
      <c r="L65" s="26">
        <f t="shared" si="0"/>
        <v>99.173617617061794</v>
      </c>
      <c r="N65" s="238"/>
    </row>
    <row r="66" spans="1:17" ht="39" customHeight="1">
      <c r="A66" s="202" t="s">
        <v>414</v>
      </c>
      <c r="B66" s="7" t="s">
        <v>137</v>
      </c>
      <c r="C66" s="7" t="s">
        <v>135</v>
      </c>
      <c r="D66" s="7" t="s">
        <v>136</v>
      </c>
      <c r="E66" s="7" t="s">
        <v>229</v>
      </c>
      <c r="F66" s="7" t="s">
        <v>125</v>
      </c>
      <c r="G66" s="7" t="s">
        <v>99</v>
      </c>
      <c r="H66" s="7" t="s">
        <v>184</v>
      </c>
      <c r="I66" s="7"/>
      <c r="J66" s="26">
        <f>J67</f>
        <v>14966.698450000002</v>
      </c>
      <c r="K66" s="26">
        <f>K67</f>
        <v>14948.913</v>
      </c>
      <c r="L66" s="26">
        <f t="shared" si="0"/>
        <v>99.881166510707629</v>
      </c>
      <c r="N66" s="238"/>
    </row>
    <row r="67" spans="1:17" ht="59.25" customHeight="1">
      <c r="A67" s="174" t="s">
        <v>316</v>
      </c>
      <c r="B67" s="7" t="s">
        <v>137</v>
      </c>
      <c r="C67" s="7" t="s">
        <v>135</v>
      </c>
      <c r="D67" s="7" t="s">
        <v>136</v>
      </c>
      <c r="E67" s="7" t="s">
        <v>229</v>
      </c>
      <c r="F67" s="7" t="s">
        <v>125</v>
      </c>
      <c r="G67" s="7" t="s">
        <v>99</v>
      </c>
      <c r="H67" s="7" t="s">
        <v>184</v>
      </c>
      <c r="I67" s="7" t="s">
        <v>315</v>
      </c>
      <c r="J67" s="26">
        <f>J68</f>
        <v>14966.698450000002</v>
      </c>
      <c r="K67" s="26">
        <f>K68</f>
        <v>14948.913</v>
      </c>
      <c r="L67" s="26">
        <f t="shared" si="0"/>
        <v>99.881166510707629</v>
      </c>
      <c r="N67" s="238"/>
    </row>
    <row r="68" spans="1:17" ht="31.15" customHeight="1">
      <c r="A68" s="174" t="s">
        <v>317</v>
      </c>
      <c r="B68" s="7" t="s">
        <v>137</v>
      </c>
      <c r="C68" s="7" t="s">
        <v>135</v>
      </c>
      <c r="D68" s="7" t="s">
        <v>136</v>
      </c>
      <c r="E68" s="7" t="s">
        <v>229</v>
      </c>
      <c r="F68" s="7" t="s">
        <v>125</v>
      </c>
      <c r="G68" s="7" t="s">
        <v>99</v>
      </c>
      <c r="H68" s="7" t="s">
        <v>184</v>
      </c>
      <c r="I68" s="7" t="s">
        <v>314</v>
      </c>
      <c r="J68" s="26">
        <f>10379+313.3+201.7-250+250+500+450+423.51072+50+675+1600.7+850-866.34687+150-24.59423+54+85.493+124.93583</f>
        <v>14966.698450000002</v>
      </c>
      <c r="K68" s="26">
        <v>14948.913</v>
      </c>
      <c r="L68" s="26">
        <f t="shared" si="0"/>
        <v>99.881166510707629</v>
      </c>
      <c r="M68" s="534">
        <f>1600.7+850-866.34687</f>
        <v>1584.35313</v>
      </c>
      <c r="N68" s="667">
        <v>124.93583</v>
      </c>
    </row>
    <row r="69" spans="1:17" ht="33.6" customHeight="1">
      <c r="A69" s="55" t="s">
        <v>415</v>
      </c>
      <c r="B69" s="7" t="s">
        <v>137</v>
      </c>
      <c r="C69" s="7" t="s">
        <v>135</v>
      </c>
      <c r="D69" s="7" t="s">
        <v>136</v>
      </c>
      <c r="E69" s="7" t="s">
        <v>229</v>
      </c>
      <c r="F69" s="7" t="s">
        <v>125</v>
      </c>
      <c r="G69" s="7" t="s">
        <v>99</v>
      </c>
      <c r="H69" s="7" t="s">
        <v>185</v>
      </c>
      <c r="I69" s="7"/>
      <c r="J69" s="26">
        <f>J70+J72+J74</f>
        <v>2167.7815499999997</v>
      </c>
      <c r="K69" s="26">
        <f>K70+K72+K74</f>
        <v>2035.6584500000001</v>
      </c>
      <c r="L69" s="26">
        <f t="shared" si="0"/>
        <v>93.905146946194847</v>
      </c>
      <c r="M69" s="534"/>
      <c r="N69" s="238"/>
    </row>
    <row r="70" spans="1:17" ht="57" customHeight="1">
      <c r="A70" s="174" t="s">
        <v>316</v>
      </c>
      <c r="B70" s="7" t="s">
        <v>137</v>
      </c>
      <c r="C70" s="7" t="s">
        <v>135</v>
      </c>
      <c r="D70" s="7" t="s">
        <v>136</v>
      </c>
      <c r="E70" s="7" t="s">
        <v>229</v>
      </c>
      <c r="F70" s="7" t="s">
        <v>125</v>
      </c>
      <c r="G70" s="7" t="s">
        <v>99</v>
      </c>
      <c r="H70" s="7" t="s">
        <v>185</v>
      </c>
      <c r="I70" s="7" t="s">
        <v>315</v>
      </c>
      <c r="J70" s="26">
        <f>J71</f>
        <v>286.84899999999999</v>
      </c>
      <c r="K70" s="26">
        <f>K71</f>
        <v>268.99700000000001</v>
      </c>
      <c r="L70" s="26">
        <f t="shared" si="0"/>
        <v>93.776516564464245</v>
      </c>
      <c r="M70" s="534"/>
      <c r="N70" s="238"/>
    </row>
    <row r="71" spans="1:17" ht="24.6" customHeight="1">
      <c r="A71" s="174" t="s">
        <v>317</v>
      </c>
      <c r="B71" s="7" t="s">
        <v>137</v>
      </c>
      <c r="C71" s="7" t="s">
        <v>135</v>
      </c>
      <c r="D71" s="7" t="s">
        <v>136</v>
      </c>
      <c r="E71" s="7" t="s">
        <v>229</v>
      </c>
      <c r="F71" s="7" t="s">
        <v>125</v>
      </c>
      <c r="G71" s="7" t="s">
        <v>99</v>
      </c>
      <c r="H71" s="7" t="s">
        <v>185</v>
      </c>
      <c r="I71" s="7" t="s">
        <v>314</v>
      </c>
      <c r="J71" s="26">
        <v>286.84899999999999</v>
      </c>
      <c r="K71" s="26">
        <v>268.99700000000001</v>
      </c>
      <c r="L71" s="26">
        <f t="shared" si="0"/>
        <v>93.776516564464245</v>
      </c>
      <c r="M71" s="549"/>
      <c r="N71" s="666">
        <v>18.844799999999999</v>
      </c>
    </row>
    <row r="72" spans="1:17" ht="24" customHeight="1">
      <c r="A72" s="55" t="s">
        <v>320</v>
      </c>
      <c r="B72" s="7" t="s">
        <v>137</v>
      </c>
      <c r="C72" s="7" t="s">
        <v>135</v>
      </c>
      <c r="D72" s="7" t="s">
        <v>136</v>
      </c>
      <c r="E72" s="7" t="s">
        <v>229</v>
      </c>
      <c r="F72" s="7" t="s">
        <v>125</v>
      </c>
      <c r="G72" s="7" t="s">
        <v>99</v>
      </c>
      <c r="H72" s="7" t="s">
        <v>185</v>
      </c>
      <c r="I72" s="7" t="s">
        <v>318</v>
      </c>
      <c r="J72" s="26">
        <f>J73</f>
        <v>1694.722</v>
      </c>
      <c r="K72" s="26">
        <f>K73</f>
        <v>1588.9284500000001</v>
      </c>
      <c r="L72" s="26">
        <f t="shared" si="0"/>
        <v>93.757468776589917</v>
      </c>
      <c r="M72" s="635"/>
      <c r="N72" s="238"/>
    </row>
    <row r="73" spans="1:17" ht="39" customHeight="1">
      <c r="A73" s="55" t="s">
        <v>321</v>
      </c>
      <c r="B73" s="7" t="s">
        <v>137</v>
      </c>
      <c r="C73" s="7" t="s">
        <v>135</v>
      </c>
      <c r="D73" s="7" t="s">
        <v>136</v>
      </c>
      <c r="E73" s="7" t="s">
        <v>229</v>
      </c>
      <c r="F73" s="7" t="s">
        <v>125</v>
      </c>
      <c r="G73" s="7" t="s">
        <v>99</v>
      </c>
      <c r="H73" s="7" t="s">
        <v>185</v>
      </c>
      <c r="I73" s="7" t="s">
        <v>319</v>
      </c>
      <c r="J73" s="26">
        <v>1694.722</v>
      </c>
      <c r="K73" s="26">
        <v>1588.9284500000001</v>
      </c>
      <c r="L73" s="26">
        <f t="shared" ref="L73:L136" si="4">K73/J73*100</f>
        <v>93.757468776589917</v>
      </c>
      <c r="M73" s="549">
        <v>24.856960000000001</v>
      </c>
      <c r="N73" s="667">
        <v>-18.844799999999999</v>
      </c>
      <c r="O73" s="29">
        <v>1705.2285300000001</v>
      </c>
    </row>
    <row r="74" spans="1:17" ht="19.899999999999999" customHeight="1">
      <c r="A74" s="55" t="s">
        <v>324</v>
      </c>
      <c r="B74" s="7" t="s">
        <v>137</v>
      </c>
      <c r="C74" s="7" t="s">
        <v>135</v>
      </c>
      <c r="D74" s="7" t="s">
        <v>136</v>
      </c>
      <c r="E74" s="7" t="s">
        <v>229</v>
      </c>
      <c r="F74" s="7" t="s">
        <v>125</v>
      </c>
      <c r="G74" s="7" t="s">
        <v>99</v>
      </c>
      <c r="H74" s="7" t="s">
        <v>185</v>
      </c>
      <c r="I74" s="7" t="s">
        <v>322</v>
      </c>
      <c r="J74" s="26">
        <f>J75</f>
        <v>186.21054999999998</v>
      </c>
      <c r="K74" s="26">
        <f>K75</f>
        <v>177.733</v>
      </c>
      <c r="L74" s="26">
        <f t="shared" si="4"/>
        <v>95.447330991718786</v>
      </c>
      <c r="N74" s="238"/>
      <c r="O74" s="65"/>
      <c r="Q74" s="65"/>
    </row>
    <row r="75" spans="1:17" ht="19.899999999999999" customHeight="1">
      <c r="A75" s="55" t="s">
        <v>325</v>
      </c>
      <c r="B75" s="7" t="s">
        <v>137</v>
      </c>
      <c r="C75" s="7" t="s">
        <v>135</v>
      </c>
      <c r="D75" s="7" t="s">
        <v>136</v>
      </c>
      <c r="E75" s="7" t="s">
        <v>229</v>
      </c>
      <c r="F75" s="7" t="s">
        <v>125</v>
      </c>
      <c r="G75" s="7" t="s">
        <v>99</v>
      </c>
      <c r="H75" s="7" t="s">
        <v>185</v>
      </c>
      <c r="I75" s="7" t="s">
        <v>323</v>
      </c>
      <c r="J75" s="26">
        <f>100+57.88928+20+10.2-1-0.87873</f>
        <v>186.21054999999998</v>
      </c>
      <c r="K75" s="26">
        <v>177.733</v>
      </c>
      <c r="L75" s="26">
        <f t="shared" si="4"/>
        <v>95.447330991718786</v>
      </c>
      <c r="M75" s="529">
        <f>20+9.2</f>
        <v>29.2</v>
      </c>
      <c r="N75" s="667">
        <v>-0.87873000000000001</v>
      </c>
      <c r="O75" s="669">
        <v>186.21055000000001</v>
      </c>
      <c r="Q75" s="65"/>
    </row>
    <row r="76" spans="1:17" ht="39" customHeight="1">
      <c r="A76" s="118" t="s">
        <v>541</v>
      </c>
      <c r="B76" s="7" t="s">
        <v>137</v>
      </c>
      <c r="C76" s="7" t="s">
        <v>135</v>
      </c>
      <c r="D76" s="7" t="s">
        <v>136</v>
      </c>
      <c r="E76" s="7" t="s">
        <v>229</v>
      </c>
      <c r="F76" s="7" t="s">
        <v>125</v>
      </c>
      <c r="G76" s="7" t="s">
        <v>99</v>
      </c>
      <c r="H76" s="7" t="s">
        <v>540</v>
      </c>
      <c r="I76" s="7"/>
      <c r="J76" s="26">
        <f>J77</f>
        <v>890.94110000000001</v>
      </c>
      <c r="K76" s="26">
        <f>K77</f>
        <v>890.94110000000001</v>
      </c>
      <c r="L76" s="26">
        <f t="shared" si="4"/>
        <v>100</v>
      </c>
      <c r="N76" s="529"/>
    </row>
    <row r="77" spans="1:17" ht="69.599999999999994" customHeight="1">
      <c r="A77" s="174" t="s">
        <v>316</v>
      </c>
      <c r="B77" s="7" t="s">
        <v>137</v>
      </c>
      <c r="C77" s="7" t="s">
        <v>135</v>
      </c>
      <c r="D77" s="7" t="s">
        <v>136</v>
      </c>
      <c r="E77" s="7" t="s">
        <v>229</v>
      </c>
      <c r="F77" s="7" t="s">
        <v>125</v>
      </c>
      <c r="G77" s="7" t="s">
        <v>99</v>
      </c>
      <c r="H77" s="7" t="s">
        <v>540</v>
      </c>
      <c r="I77" s="7" t="s">
        <v>315</v>
      </c>
      <c r="J77" s="26">
        <f>J78</f>
        <v>890.94110000000001</v>
      </c>
      <c r="K77" s="26">
        <f>K78</f>
        <v>890.94110000000001</v>
      </c>
      <c r="L77" s="26">
        <f t="shared" si="4"/>
        <v>100</v>
      </c>
      <c r="N77" s="529"/>
    </row>
    <row r="78" spans="1:17" ht="33" customHeight="1">
      <c r="A78" s="174" t="s">
        <v>317</v>
      </c>
      <c r="B78" s="7" t="s">
        <v>137</v>
      </c>
      <c r="C78" s="7" t="s">
        <v>135</v>
      </c>
      <c r="D78" s="7" t="s">
        <v>136</v>
      </c>
      <c r="E78" s="7" t="s">
        <v>229</v>
      </c>
      <c r="F78" s="7" t="s">
        <v>125</v>
      </c>
      <c r="G78" s="7" t="s">
        <v>99</v>
      </c>
      <c r="H78" s="7" t="s">
        <v>540</v>
      </c>
      <c r="I78" s="7" t="s">
        <v>314</v>
      </c>
      <c r="J78" s="26">
        <f>866.34687+24.59423</f>
        <v>890.94110000000001</v>
      </c>
      <c r="K78" s="26">
        <f>866.34687+24.59423</f>
        <v>890.94110000000001</v>
      </c>
      <c r="L78" s="26">
        <f t="shared" si="4"/>
        <v>100</v>
      </c>
      <c r="M78" s="629">
        <f>477.0351+413.906</f>
        <v>890.94110000000001</v>
      </c>
      <c r="N78" s="534"/>
    </row>
    <row r="79" spans="1:17" ht="39" customHeight="1">
      <c r="A79" s="202" t="s">
        <v>490</v>
      </c>
      <c r="B79" s="7" t="s">
        <v>137</v>
      </c>
      <c r="C79" s="7" t="s">
        <v>135</v>
      </c>
      <c r="D79" s="7" t="s">
        <v>136</v>
      </c>
      <c r="E79" s="7" t="s">
        <v>229</v>
      </c>
      <c r="F79" s="7" t="s">
        <v>125</v>
      </c>
      <c r="G79" s="7" t="s">
        <v>99</v>
      </c>
      <c r="H79" s="7" t="s">
        <v>491</v>
      </c>
      <c r="I79" s="7"/>
      <c r="J79" s="26">
        <f>J80</f>
        <v>114.916</v>
      </c>
      <c r="K79" s="26">
        <f>K80</f>
        <v>114.916</v>
      </c>
      <c r="L79" s="26">
        <f t="shared" si="4"/>
        <v>100</v>
      </c>
      <c r="N79" s="529"/>
    </row>
    <row r="80" spans="1:17" ht="31.9" customHeight="1">
      <c r="A80" s="55" t="s">
        <v>320</v>
      </c>
      <c r="B80" s="7" t="s">
        <v>137</v>
      </c>
      <c r="C80" s="7" t="s">
        <v>135</v>
      </c>
      <c r="D80" s="7" t="s">
        <v>136</v>
      </c>
      <c r="E80" s="7" t="s">
        <v>229</v>
      </c>
      <c r="F80" s="7" t="s">
        <v>125</v>
      </c>
      <c r="G80" s="7" t="s">
        <v>99</v>
      </c>
      <c r="H80" s="7" t="s">
        <v>491</v>
      </c>
      <c r="I80" s="7" t="s">
        <v>318</v>
      </c>
      <c r="J80" s="26">
        <f>J81</f>
        <v>114.916</v>
      </c>
      <c r="K80" s="26">
        <f>K81</f>
        <v>114.916</v>
      </c>
      <c r="L80" s="26">
        <f t="shared" si="4"/>
        <v>100</v>
      </c>
      <c r="N80" s="529"/>
    </row>
    <row r="81" spans="1:14" ht="39.6" customHeight="1">
      <c r="A81" s="55" t="s">
        <v>321</v>
      </c>
      <c r="B81" s="7" t="s">
        <v>137</v>
      </c>
      <c r="C81" s="7" t="s">
        <v>135</v>
      </c>
      <c r="D81" s="7" t="s">
        <v>136</v>
      </c>
      <c r="E81" s="7" t="s">
        <v>229</v>
      </c>
      <c r="F81" s="7" t="s">
        <v>125</v>
      </c>
      <c r="G81" s="7" t="s">
        <v>99</v>
      </c>
      <c r="H81" s="7" t="s">
        <v>491</v>
      </c>
      <c r="I81" s="7" t="s">
        <v>319</v>
      </c>
      <c r="J81" s="26">
        <f>50.328+54.283+10.305</f>
        <v>114.916</v>
      </c>
      <c r="K81" s="26">
        <f>50.328+54.283+10.305</f>
        <v>114.916</v>
      </c>
      <c r="L81" s="26">
        <f t="shared" si="4"/>
        <v>100</v>
      </c>
      <c r="M81" s="534"/>
      <c r="N81" s="534"/>
    </row>
    <row r="82" spans="1:14" ht="39.6" customHeight="1">
      <c r="A82" s="55" t="s">
        <v>496</v>
      </c>
      <c r="B82" s="7" t="s">
        <v>137</v>
      </c>
      <c r="C82" s="7" t="s">
        <v>135</v>
      </c>
      <c r="D82" s="7" t="s">
        <v>136</v>
      </c>
      <c r="E82" s="7" t="s">
        <v>107</v>
      </c>
      <c r="F82" s="7"/>
      <c r="G82" s="7"/>
      <c r="H82" s="7"/>
      <c r="I82" s="7"/>
      <c r="J82" s="26">
        <f>J83</f>
        <v>22.4</v>
      </c>
      <c r="K82" s="26">
        <f>K83</f>
        <v>22.4</v>
      </c>
      <c r="L82" s="26">
        <f t="shared" si="4"/>
        <v>100</v>
      </c>
      <c r="M82" s="534"/>
      <c r="N82" s="534"/>
    </row>
    <row r="83" spans="1:14" ht="59.45" customHeight="1">
      <c r="A83" s="139" t="s">
        <v>495</v>
      </c>
      <c r="B83" s="7" t="s">
        <v>137</v>
      </c>
      <c r="C83" s="7" t="s">
        <v>135</v>
      </c>
      <c r="D83" s="7" t="s">
        <v>136</v>
      </c>
      <c r="E83" s="7" t="s">
        <v>107</v>
      </c>
      <c r="F83" s="7" t="s">
        <v>124</v>
      </c>
      <c r="G83" s="7"/>
      <c r="H83" s="7"/>
      <c r="I83" s="7"/>
      <c r="J83" s="26">
        <f>J84+J87</f>
        <v>22.4</v>
      </c>
      <c r="K83" s="26">
        <f>K84+K87</f>
        <v>22.4</v>
      </c>
      <c r="L83" s="26">
        <f t="shared" si="4"/>
        <v>100</v>
      </c>
      <c r="N83" s="238"/>
    </row>
    <row r="84" spans="1:14" ht="43.15" customHeight="1">
      <c r="A84" s="55" t="s">
        <v>308</v>
      </c>
      <c r="B84" s="7" t="s">
        <v>137</v>
      </c>
      <c r="C84" s="7" t="s">
        <v>135</v>
      </c>
      <c r="D84" s="7" t="s">
        <v>136</v>
      </c>
      <c r="E84" s="7" t="s">
        <v>107</v>
      </c>
      <c r="F84" s="7" t="s">
        <v>124</v>
      </c>
      <c r="G84" s="7" t="s">
        <v>99</v>
      </c>
      <c r="H84" s="7" t="s">
        <v>309</v>
      </c>
      <c r="I84" s="7"/>
      <c r="J84" s="26">
        <f>J85</f>
        <v>0.5</v>
      </c>
      <c r="K84" s="26">
        <f>K85</f>
        <v>0.5</v>
      </c>
      <c r="L84" s="26">
        <f t="shared" si="4"/>
        <v>100</v>
      </c>
      <c r="N84" s="238"/>
    </row>
    <row r="85" spans="1:14" ht="27" customHeight="1">
      <c r="A85" s="55" t="s">
        <v>320</v>
      </c>
      <c r="B85" s="7" t="s">
        <v>137</v>
      </c>
      <c r="C85" s="7" t="s">
        <v>135</v>
      </c>
      <c r="D85" s="7" t="s">
        <v>136</v>
      </c>
      <c r="E85" s="7" t="s">
        <v>107</v>
      </c>
      <c r="F85" s="7" t="s">
        <v>124</v>
      </c>
      <c r="G85" s="7" t="s">
        <v>99</v>
      </c>
      <c r="H85" s="7" t="s">
        <v>309</v>
      </c>
      <c r="I85" s="7" t="s">
        <v>318</v>
      </c>
      <c r="J85" s="26">
        <f>J86</f>
        <v>0.5</v>
      </c>
      <c r="K85" s="26">
        <f>K86</f>
        <v>0.5</v>
      </c>
      <c r="L85" s="26">
        <f t="shared" si="4"/>
        <v>100</v>
      </c>
      <c r="N85" s="238"/>
    </row>
    <row r="86" spans="1:14" ht="37.5" customHeight="1">
      <c r="A86" s="55" t="s">
        <v>321</v>
      </c>
      <c r="B86" s="7" t="s">
        <v>137</v>
      </c>
      <c r="C86" s="7" t="s">
        <v>135</v>
      </c>
      <c r="D86" s="7" t="s">
        <v>136</v>
      </c>
      <c r="E86" s="7" t="s">
        <v>107</v>
      </c>
      <c r="F86" s="7" t="s">
        <v>124</v>
      </c>
      <c r="G86" s="7" t="s">
        <v>99</v>
      </c>
      <c r="H86" s="7" t="s">
        <v>309</v>
      </c>
      <c r="I86" s="7" t="s">
        <v>319</v>
      </c>
      <c r="J86" s="26">
        <v>0.5</v>
      </c>
      <c r="K86" s="26">
        <v>0.5</v>
      </c>
      <c r="L86" s="26">
        <f t="shared" si="4"/>
        <v>100</v>
      </c>
      <c r="N86" s="238"/>
    </row>
    <row r="87" spans="1:14" ht="87" customHeight="1">
      <c r="A87" s="645" t="s">
        <v>507</v>
      </c>
      <c r="B87" s="7" t="s">
        <v>137</v>
      </c>
      <c r="C87" s="240" t="s">
        <v>135</v>
      </c>
      <c r="D87" s="7" t="s">
        <v>136</v>
      </c>
      <c r="E87" s="7" t="s">
        <v>107</v>
      </c>
      <c r="F87" s="7" t="s">
        <v>124</v>
      </c>
      <c r="G87" s="7" t="s">
        <v>99</v>
      </c>
      <c r="H87" s="7" t="s">
        <v>508</v>
      </c>
      <c r="I87" s="7"/>
      <c r="J87" s="26">
        <f>J88+J90</f>
        <v>21.9</v>
      </c>
      <c r="K87" s="26">
        <f>K88+K90</f>
        <v>21.9</v>
      </c>
      <c r="L87" s="26">
        <f t="shared" si="4"/>
        <v>100</v>
      </c>
      <c r="N87" s="238"/>
    </row>
    <row r="88" spans="1:14" ht="66" customHeight="1">
      <c r="A88" s="174" t="s">
        <v>316</v>
      </c>
      <c r="B88" s="7" t="s">
        <v>137</v>
      </c>
      <c r="C88" s="240" t="s">
        <v>135</v>
      </c>
      <c r="D88" s="7" t="s">
        <v>136</v>
      </c>
      <c r="E88" s="7" t="s">
        <v>107</v>
      </c>
      <c r="F88" s="7" t="s">
        <v>124</v>
      </c>
      <c r="G88" s="7" t="s">
        <v>99</v>
      </c>
      <c r="H88" s="7" t="s">
        <v>508</v>
      </c>
      <c r="I88" s="7" t="s">
        <v>315</v>
      </c>
      <c r="J88" s="26">
        <f>J89</f>
        <v>20</v>
      </c>
      <c r="K88" s="26">
        <f>K89</f>
        <v>20</v>
      </c>
      <c r="L88" s="26">
        <f t="shared" si="4"/>
        <v>100</v>
      </c>
      <c r="N88" s="238"/>
    </row>
    <row r="89" spans="1:14" ht="24.75" customHeight="1">
      <c r="A89" s="174" t="s">
        <v>317</v>
      </c>
      <c r="B89" s="7" t="s">
        <v>137</v>
      </c>
      <c r="C89" s="240" t="s">
        <v>135</v>
      </c>
      <c r="D89" s="7" t="s">
        <v>136</v>
      </c>
      <c r="E89" s="7" t="s">
        <v>107</v>
      </c>
      <c r="F89" s="7" t="s">
        <v>124</v>
      </c>
      <c r="G89" s="7" t="s">
        <v>99</v>
      </c>
      <c r="H89" s="7" t="s">
        <v>508</v>
      </c>
      <c r="I89" s="7" t="s">
        <v>314</v>
      </c>
      <c r="J89" s="26">
        <v>20</v>
      </c>
      <c r="K89" s="26">
        <v>20</v>
      </c>
      <c r="L89" s="26">
        <f t="shared" si="4"/>
        <v>100</v>
      </c>
      <c r="N89" s="238"/>
    </row>
    <row r="90" spans="1:14" ht="27.6" customHeight="1">
      <c r="A90" s="55" t="s">
        <v>320</v>
      </c>
      <c r="B90" s="7" t="s">
        <v>137</v>
      </c>
      <c r="C90" s="240" t="s">
        <v>135</v>
      </c>
      <c r="D90" s="7" t="s">
        <v>136</v>
      </c>
      <c r="E90" s="7" t="s">
        <v>107</v>
      </c>
      <c r="F90" s="7" t="s">
        <v>124</v>
      </c>
      <c r="G90" s="7" t="s">
        <v>99</v>
      </c>
      <c r="H90" s="7" t="s">
        <v>508</v>
      </c>
      <c r="I90" s="7" t="s">
        <v>318</v>
      </c>
      <c r="J90" s="26">
        <f>J91</f>
        <v>1.9</v>
      </c>
      <c r="K90" s="26">
        <f>K91</f>
        <v>1.9</v>
      </c>
      <c r="L90" s="26">
        <f t="shared" si="4"/>
        <v>100</v>
      </c>
      <c r="N90" s="238"/>
    </row>
    <row r="91" spans="1:14" ht="42" customHeight="1">
      <c r="A91" s="55" t="s">
        <v>321</v>
      </c>
      <c r="B91" s="7" t="s">
        <v>137</v>
      </c>
      <c r="C91" s="240" t="s">
        <v>135</v>
      </c>
      <c r="D91" s="7" t="s">
        <v>136</v>
      </c>
      <c r="E91" s="7" t="s">
        <v>107</v>
      </c>
      <c r="F91" s="7" t="s">
        <v>124</v>
      </c>
      <c r="G91" s="7" t="s">
        <v>99</v>
      </c>
      <c r="H91" s="7" t="s">
        <v>508</v>
      </c>
      <c r="I91" s="7" t="s">
        <v>319</v>
      </c>
      <c r="J91" s="26">
        <v>1.9</v>
      </c>
      <c r="K91" s="26">
        <v>1.9</v>
      </c>
      <c r="L91" s="26">
        <f t="shared" si="4"/>
        <v>100</v>
      </c>
      <c r="N91" s="238"/>
    </row>
    <row r="92" spans="1:14" s="57" customFormat="1" ht="19.899999999999999" customHeight="1">
      <c r="A92" s="182" t="s">
        <v>122</v>
      </c>
      <c r="B92" s="251">
        <v>900</v>
      </c>
      <c r="C92" s="7" t="s">
        <v>135</v>
      </c>
      <c r="D92" s="59" t="s">
        <v>162</v>
      </c>
      <c r="E92" s="59"/>
      <c r="F92" s="60"/>
      <c r="G92" s="60"/>
      <c r="H92" s="61"/>
      <c r="I92" s="62"/>
      <c r="J92" s="26">
        <f t="shared" ref="J92:K95" si="5">J93</f>
        <v>25.2</v>
      </c>
      <c r="K92" s="26">
        <f t="shared" si="5"/>
        <v>11.4</v>
      </c>
      <c r="L92" s="26">
        <f t="shared" si="4"/>
        <v>45.238095238095241</v>
      </c>
      <c r="M92" s="529"/>
      <c r="N92" s="238"/>
    </row>
    <row r="93" spans="1:14" s="57" customFormat="1" ht="45.6" customHeight="1">
      <c r="A93" s="55" t="s">
        <v>496</v>
      </c>
      <c r="B93" s="7" t="s">
        <v>137</v>
      </c>
      <c r="C93" s="7" t="s">
        <v>135</v>
      </c>
      <c r="D93" s="59" t="s">
        <v>162</v>
      </c>
      <c r="E93" s="7" t="s">
        <v>107</v>
      </c>
      <c r="F93" s="7" t="s">
        <v>101</v>
      </c>
      <c r="G93" s="7"/>
      <c r="H93" s="61"/>
      <c r="I93" s="62"/>
      <c r="J93" s="26">
        <f t="shared" si="5"/>
        <v>25.2</v>
      </c>
      <c r="K93" s="26">
        <f t="shared" si="5"/>
        <v>11.4</v>
      </c>
      <c r="L93" s="26">
        <f t="shared" si="4"/>
        <v>45.238095238095241</v>
      </c>
      <c r="M93" s="529"/>
      <c r="N93" s="238"/>
    </row>
    <row r="94" spans="1:14" s="57" customFormat="1" ht="58.15" customHeight="1">
      <c r="A94" s="139" t="s">
        <v>495</v>
      </c>
      <c r="B94" s="7" t="s">
        <v>137</v>
      </c>
      <c r="C94" s="7" t="s">
        <v>135</v>
      </c>
      <c r="D94" s="59" t="s">
        <v>162</v>
      </c>
      <c r="E94" s="7" t="s">
        <v>107</v>
      </c>
      <c r="F94" s="7" t="s">
        <v>124</v>
      </c>
      <c r="G94" s="7"/>
      <c r="H94" s="61"/>
      <c r="I94" s="62"/>
      <c r="J94" s="26">
        <f t="shared" si="5"/>
        <v>25.2</v>
      </c>
      <c r="K94" s="26">
        <f t="shared" si="5"/>
        <v>11.4</v>
      </c>
      <c r="L94" s="26">
        <f t="shared" si="4"/>
        <v>45.238095238095241</v>
      </c>
      <c r="M94" s="529"/>
      <c r="N94" s="238"/>
    </row>
    <row r="95" spans="1:14" s="57" customFormat="1" ht="58.9" customHeight="1">
      <c r="A95" s="55" t="s">
        <v>382</v>
      </c>
      <c r="B95" s="252">
        <v>900</v>
      </c>
      <c r="C95" s="7" t="s">
        <v>135</v>
      </c>
      <c r="D95" s="59" t="s">
        <v>162</v>
      </c>
      <c r="E95" s="7" t="s">
        <v>107</v>
      </c>
      <c r="F95" s="7" t="s">
        <v>124</v>
      </c>
      <c r="G95" s="60" t="s">
        <v>99</v>
      </c>
      <c r="H95" s="253">
        <v>51200</v>
      </c>
      <c r="I95" s="62"/>
      <c r="J95" s="26">
        <f>J96</f>
        <v>25.2</v>
      </c>
      <c r="K95" s="26">
        <f t="shared" si="5"/>
        <v>11.4</v>
      </c>
      <c r="L95" s="26">
        <f t="shared" si="4"/>
        <v>45.238095238095241</v>
      </c>
      <c r="M95" s="535"/>
      <c r="N95" s="238"/>
    </row>
    <row r="96" spans="1:14" s="57" customFormat="1" ht="22.15" customHeight="1">
      <c r="A96" s="55" t="s">
        <v>320</v>
      </c>
      <c r="B96" s="254">
        <v>900</v>
      </c>
      <c r="C96" s="7" t="s">
        <v>135</v>
      </c>
      <c r="D96" s="59" t="s">
        <v>162</v>
      </c>
      <c r="E96" s="255" t="s">
        <v>107</v>
      </c>
      <c r="F96" s="255" t="s">
        <v>124</v>
      </c>
      <c r="G96" s="256" t="s">
        <v>99</v>
      </c>
      <c r="H96" s="257">
        <v>51200</v>
      </c>
      <c r="I96" s="258">
        <v>200</v>
      </c>
      <c r="J96" s="26">
        <f>J97</f>
        <v>25.2</v>
      </c>
      <c r="K96" s="26">
        <f>K97</f>
        <v>11.4</v>
      </c>
      <c r="L96" s="26">
        <f t="shared" si="4"/>
        <v>45.238095238095241</v>
      </c>
      <c r="M96" s="529"/>
      <c r="N96" s="238"/>
    </row>
    <row r="97" spans="1:15" s="57" customFormat="1" ht="38.25" customHeight="1">
      <c r="A97" s="55" t="s">
        <v>321</v>
      </c>
      <c r="B97" s="254">
        <v>900</v>
      </c>
      <c r="C97" s="7" t="s">
        <v>135</v>
      </c>
      <c r="D97" s="59" t="s">
        <v>162</v>
      </c>
      <c r="E97" s="255" t="s">
        <v>107</v>
      </c>
      <c r="F97" s="255" t="s">
        <v>124</v>
      </c>
      <c r="G97" s="256" t="s">
        <v>99</v>
      </c>
      <c r="H97" s="257">
        <v>51200</v>
      </c>
      <c r="I97" s="258">
        <v>240</v>
      </c>
      <c r="J97" s="26">
        <v>25.2</v>
      </c>
      <c r="K97" s="26">
        <v>11.4</v>
      </c>
      <c r="L97" s="26">
        <f t="shared" si="4"/>
        <v>45.238095238095241</v>
      </c>
      <c r="M97" s="529"/>
      <c r="N97" s="238"/>
    </row>
    <row r="98" spans="1:15" s="57" customFormat="1" ht="19.899999999999999" customHeight="1">
      <c r="A98" s="54" t="s">
        <v>147</v>
      </c>
      <c r="B98" s="259" t="s">
        <v>137</v>
      </c>
      <c r="C98" s="7" t="s">
        <v>135</v>
      </c>
      <c r="D98" s="7" t="s">
        <v>109</v>
      </c>
      <c r="E98" s="7"/>
      <c r="F98" s="260"/>
      <c r="G98" s="260"/>
      <c r="H98" s="253"/>
      <c r="I98" s="64"/>
      <c r="J98" s="26">
        <f t="shared" ref="J98:K100" si="6">J99</f>
        <v>1</v>
      </c>
      <c r="K98" s="26">
        <f t="shared" si="6"/>
        <v>0</v>
      </c>
      <c r="L98" s="26">
        <f t="shared" si="4"/>
        <v>0</v>
      </c>
      <c r="M98" s="529"/>
      <c r="N98" s="238"/>
    </row>
    <row r="99" spans="1:15" s="57" customFormat="1" ht="47.45" customHeight="1">
      <c r="A99" s="55" t="s">
        <v>496</v>
      </c>
      <c r="B99" s="259" t="s">
        <v>137</v>
      </c>
      <c r="C99" s="7" t="s">
        <v>135</v>
      </c>
      <c r="D99" s="7" t="s">
        <v>109</v>
      </c>
      <c r="E99" s="7" t="s">
        <v>107</v>
      </c>
      <c r="F99" s="260" t="s">
        <v>101</v>
      </c>
      <c r="G99" s="260"/>
      <c r="H99" s="253"/>
      <c r="I99" s="64"/>
      <c r="J99" s="26">
        <f t="shared" si="6"/>
        <v>1</v>
      </c>
      <c r="K99" s="26">
        <f t="shared" si="6"/>
        <v>0</v>
      </c>
      <c r="L99" s="26">
        <f t="shared" si="4"/>
        <v>0</v>
      </c>
      <c r="M99" s="529"/>
      <c r="N99" s="238"/>
    </row>
    <row r="100" spans="1:15" s="57" customFormat="1" ht="62.25" customHeight="1">
      <c r="A100" s="139" t="s">
        <v>495</v>
      </c>
      <c r="B100" s="7" t="s">
        <v>137</v>
      </c>
      <c r="C100" s="7" t="s">
        <v>135</v>
      </c>
      <c r="D100" s="7" t="s">
        <v>109</v>
      </c>
      <c r="E100" s="7" t="s">
        <v>107</v>
      </c>
      <c r="F100" s="260" t="s">
        <v>124</v>
      </c>
      <c r="G100" s="261"/>
      <c r="H100" s="253"/>
      <c r="I100" s="64"/>
      <c r="J100" s="26">
        <f t="shared" si="6"/>
        <v>1</v>
      </c>
      <c r="K100" s="26">
        <f t="shared" si="6"/>
        <v>0</v>
      </c>
      <c r="L100" s="26">
        <f t="shared" si="4"/>
        <v>0</v>
      </c>
      <c r="M100" s="529"/>
      <c r="N100" s="238"/>
    </row>
    <row r="101" spans="1:15" ht="37.5">
      <c r="A101" s="122" t="s">
        <v>471</v>
      </c>
      <c r="B101" s="259" t="s">
        <v>137</v>
      </c>
      <c r="C101" s="7" t="s">
        <v>135</v>
      </c>
      <c r="D101" s="7" t="s">
        <v>109</v>
      </c>
      <c r="E101" s="7" t="s">
        <v>107</v>
      </c>
      <c r="F101" s="7" t="s">
        <v>124</v>
      </c>
      <c r="G101" s="256" t="s">
        <v>99</v>
      </c>
      <c r="H101" s="7" t="s">
        <v>187</v>
      </c>
      <c r="I101" s="7"/>
      <c r="J101" s="26">
        <f>J103</f>
        <v>1</v>
      </c>
      <c r="K101" s="26">
        <f>K103</f>
        <v>0</v>
      </c>
      <c r="L101" s="26">
        <f t="shared" si="4"/>
        <v>0</v>
      </c>
      <c r="N101" s="238"/>
    </row>
    <row r="102" spans="1:15" ht="19.899999999999999" customHeight="1">
      <c r="A102" s="55" t="s">
        <v>324</v>
      </c>
      <c r="B102" s="259" t="s">
        <v>137</v>
      </c>
      <c r="C102" s="7" t="s">
        <v>135</v>
      </c>
      <c r="D102" s="7" t="s">
        <v>109</v>
      </c>
      <c r="E102" s="7" t="s">
        <v>107</v>
      </c>
      <c r="F102" s="7" t="s">
        <v>124</v>
      </c>
      <c r="G102" s="256" t="s">
        <v>99</v>
      </c>
      <c r="H102" s="7" t="s">
        <v>187</v>
      </c>
      <c r="I102" s="7" t="s">
        <v>322</v>
      </c>
      <c r="J102" s="26">
        <f>J103</f>
        <v>1</v>
      </c>
      <c r="K102" s="26">
        <f>K103</f>
        <v>0</v>
      </c>
      <c r="L102" s="26">
        <f t="shared" si="4"/>
        <v>0</v>
      </c>
      <c r="N102" s="238"/>
    </row>
    <row r="103" spans="1:15" ht="23.25" customHeight="1">
      <c r="A103" s="55" t="s">
        <v>177</v>
      </c>
      <c r="B103" s="259" t="s">
        <v>137</v>
      </c>
      <c r="C103" s="7" t="s">
        <v>135</v>
      </c>
      <c r="D103" s="7" t="s">
        <v>109</v>
      </c>
      <c r="E103" s="7" t="s">
        <v>107</v>
      </c>
      <c r="F103" s="7" t="s">
        <v>124</v>
      </c>
      <c r="G103" s="256" t="s">
        <v>99</v>
      </c>
      <c r="H103" s="7" t="s">
        <v>187</v>
      </c>
      <c r="I103" s="7" t="s">
        <v>176</v>
      </c>
      <c r="J103" s="26">
        <f>35+25-25-11.1-22.9</f>
        <v>1</v>
      </c>
      <c r="K103" s="26"/>
      <c r="L103" s="664">
        <f t="shared" si="4"/>
        <v>0</v>
      </c>
      <c r="M103" s="659" t="s">
        <v>538</v>
      </c>
      <c r="N103" s="317"/>
      <c r="O103" s="317"/>
    </row>
    <row r="104" spans="1:15" s="13" customFormat="1" ht="19.899999999999999" customHeight="1">
      <c r="A104" s="55" t="s">
        <v>148</v>
      </c>
      <c r="B104" s="262">
        <v>900</v>
      </c>
      <c r="C104" s="263" t="s">
        <v>135</v>
      </c>
      <c r="D104" s="7" t="s">
        <v>173</v>
      </c>
      <c r="E104" s="240"/>
      <c r="F104" s="241"/>
      <c r="G104" s="264"/>
      <c r="H104" s="265"/>
      <c r="I104" s="64"/>
      <c r="J104" s="26">
        <f>J105+J110</f>
        <v>155.3699</v>
      </c>
      <c r="K104" s="26">
        <f>K105+K110</f>
        <v>155.369</v>
      </c>
      <c r="L104" s="26">
        <f t="shared" si="4"/>
        <v>99.9994207372213</v>
      </c>
      <c r="M104" s="321"/>
      <c r="N104" s="238"/>
    </row>
    <row r="105" spans="1:15" s="13" customFormat="1" ht="59.25" customHeight="1">
      <c r="A105" s="183" t="s">
        <v>365</v>
      </c>
      <c r="B105" s="264">
        <v>900</v>
      </c>
      <c r="C105" s="240" t="s">
        <v>135</v>
      </c>
      <c r="D105" s="7" t="s">
        <v>173</v>
      </c>
      <c r="E105" s="240" t="s">
        <v>225</v>
      </c>
      <c r="F105" s="240"/>
      <c r="G105" s="240"/>
      <c r="H105" s="235"/>
      <c r="I105" s="240"/>
      <c r="J105" s="26">
        <f>J107</f>
        <v>3</v>
      </c>
      <c r="K105" s="26">
        <f>K107</f>
        <v>3</v>
      </c>
      <c r="L105" s="26">
        <f t="shared" si="4"/>
        <v>100</v>
      </c>
      <c r="M105" s="321"/>
      <c r="N105" s="238"/>
    </row>
    <row r="106" spans="1:15" s="13" customFormat="1" ht="38.25" customHeight="1">
      <c r="A106" s="224" t="s">
        <v>26</v>
      </c>
      <c r="B106" s="264">
        <v>900</v>
      </c>
      <c r="C106" s="240" t="s">
        <v>135</v>
      </c>
      <c r="D106" s="7" t="s">
        <v>173</v>
      </c>
      <c r="E106" s="240" t="s">
        <v>225</v>
      </c>
      <c r="F106" s="240" t="s">
        <v>101</v>
      </c>
      <c r="G106" s="240" t="s">
        <v>135</v>
      </c>
      <c r="H106" s="235"/>
      <c r="I106" s="240"/>
      <c r="J106" s="26">
        <f t="shared" ref="J106:K108" si="7">J107</f>
        <v>3</v>
      </c>
      <c r="K106" s="26">
        <f t="shared" si="7"/>
        <v>3</v>
      </c>
      <c r="L106" s="26">
        <f t="shared" si="4"/>
        <v>100</v>
      </c>
      <c r="M106" s="321"/>
      <c r="N106" s="238"/>
    </row>
    <row r="107" spans="1:15" s="13" customFormat="1" ht="19.899999999999999" customHeight="1">
      <c r="A107" s="224" t="s">
        <v>25</v>
      </c>
      <c r="B107" s="264">
        <v>900</v>
      </c>
      <c r="C107" s="240" t="s">
        <v>135</v>
      </c>
      <c r="D107" s="7" t="s">
        <v>173</v>
      </c>
      <c r="E107" s="240" t="s">
        <v>225</v>
      </c>
      <c r="F107" s="240" t="s">
        <v>101</v>
      </c>
      <c r="G107" s="240" t="s">
        <v>135</v>
      </c>
      <c r="H107" s="246">
        <v>42310</v>
      </c>
      <c r="I107" s="240"/>
      <c r="J107" s="26">
        <f t="shared" si="7"/>
        <v>3</v>
      </c>
      <c r="K107" s="26">
        <f t="shared" si="7"/>
        <v>3</v>
      </c>
      <c r="L107" s="26">
        <f t="shared" si="4"/>
        <v>100</v>
      </c>
      <c r="M107" s="321"/>
      <c r="N107" s="238"/>
    </row>
    <row r="108" spans="1:15" s="13" customFormat="1" ht="27.6" customHeight="1">
      <c r="A108" s="55" t="s">
        <v>320</v>
      </c>
      <c r="B108" s="264">
        <v>900</v>
      </c>
      <c r="C108" s="240" t="s">
        <v>135</v>
      </c>
      <c r="D108" s="7" t="s">
        <v>173</v>
      </c>
      <c r="E108" s="240" t="s">
        <v>225</v>
      </c>
      <c r="F108" s="240" t="s">
        <v>101</v>
      </c>
      <c r="G108" s="240" t="s">
        <v>135</v>
      </c>
      <c r="H108" s="246">
        <v>42310</v>
      </c>
      <c r="I108" s="7" t="s">
        <v>318</v>
      </c>
      <c r="J108" s="26">
        <f t="shared" si="7"/>
        <v>3</v>
      </c>
      <c r="K108" s="26">
        <f t="shared" si="7"/>
        <v>3</v>
      </c>
      <c r="L108" s="26">
        <f t="shared" si="4"/>
        <v>100</v>
      </c>
      <c r="M108" s="321"/>
      <c r="N108" s="238"/>
    </row>
    <row r="109" spans="1:15" s="13" customFormat="1" ht="38.25" customHeight="1">
      <c r="A109" s="55" t="s">
        <v>321</v>
      </c>
      <c r="B109" s="264">
        <v>900</v>
      </c>
      <c r="C109" s="240" t="s">
        <v>135</v>
      </c>
      <c r="D109" s="7" t="s">
        <v>173</v>
      </c>
      <c r="E109" s="240" t="s">
        <v>225</v>
      </c>
      <c r="F109" s="240" t="s">
        <v>101</v>
      </c>
      <c r="G109" s="240" t="s">
        <v>135</v>
      </c>
      <c r="H109" s="246">
        <v>42310</v>
      </c>
      <c r="I109" s="7" t="s">
        <v>319</v>
      </c>
      <c r="J109" s="26">
        <v>3</v>
      </c>
      <c r="K109" s="26">
        <v>3</v>
      </c>
      <c r="L109" s="26">
        <f t="shared" si="4"/>
        <v>100</v>
      </c>
      <c r="M109" s="529"/>
      <c r="N109" s="238"/>
    </row>
    <row r="110" spans="1:15" ht="60" customHeight="1">
      <c r="A110" s="54" t="s">
        <v>2</v>
      </c>
      <c r="B110" s="7" t="s">
        <v>137</v>
      </c>
      <c r="C110" s="240" t="s">
        <v>135</v>
      </c>
      <c r="D110" s="7" t="s">
        <v>173</v>
      </c>
      <c r="E110" s="263">
        <v>35</v>
      </c>
      <c r="F110" s="7"/>
      <c r="G110" s="7"/>
      <c r="H110" s="7"/>
      <c r="I110" s="7"/>
      <c r="J110" s="149">
        <f>J112+J116</f>
        <v>152.3699</v>
      </c>
      <c r="K110" s="26">
        <f>K112+K116</f>
        <v>152.369</v>
      </c>
      <c r="L110" s="26">
        <f t="shared" si="4"/>
        <v>99.999409332158123</v>
      </c>
      <c r="N110" s="238"/>
    </row>
    <row r="111" spans="1:15" ht="19.899999999999999" customHeight="1">
      <c r="A111" s="175" t="s">
        <v>356</v>
      </c>
      <c r="B111" s="7" t="s">
        <v>137</v>
      </c>
      <c r="C111" s="240" t="s">
        <v>135</v>
      </c>
      <c r="D111" s="7" t="s">
        <v>173</v>
      </c>
      <c r="E111" s="263">
        <v>35</v>
      </c>
      <c r="F111" s="7" t="s">
        <v>101</v>
      </c>
      <c r="G111" s="7" t="s">
        <v>135</v>
      </c>
      <c r="H111" s="7"/>
      <c r="I111" s="7"/>
      <c r="J111" s="149">
        <f t="shared" ref="J111:K113" si="8">J112</f>
        <v>67.353899999999996</v>
      </c>
      <c r="K111" s="149">
        <f t="shared" si="8"/>
        <v>67.352999999999994</v>
      </c>
      <c r="L111" s="26">
        <f t="shared" si="4"/>
        <v>99.998663774480761</v>
      </c>
      <c r="N111" s="238"/>
    </row>
    <row r="112" spans="1:15" ht="19.899999999999999" customHeight="1">
      <c r="A112" s="194" t="s">
        <v>416</v>
      </c>
      <c r="B112" s="7" t="s">
        <v>137</v>
      </c>
      <c r="C112" s="240" t="s">
        <v>135</v>
      </c>
      <c r="D112" s="7" t="s">
        <v>173</v>
      </c>
      <c r="E112" s="263">
        <v>35</v>
      </c>
      <c r="F112" s="7" t="s">
        <v>101</v>
      </c>
      <c r="G112" s="7" t="s">
        <v>135</v>
      </c>
      <c r="H112" s="7" t="s">
        <v>248</v>
      </c>
      <c r="I112" s="7"/>
      <c r="J112" s="149">
        <f t="shared" si="8"/>
        <v>67.353899999999996</v>
      </c>
      <c r="K112" s="149">
        <f t="shared" si="8"/>
        <v>67.352999999999994</v>
      </c>
      <c r="L112" s="26">
        <f t="shared" si="4"/>
        <v>99.998663774480761</v>
      </c>
      <c r="N112" s="238"/>
    </row>
    <row r="113" spans="1:16" ht="24.6" customHeight="1">
      <c r="A113" s="55" t="s">
        <v>320</v>
      </c>
      <c r="B113" s="7" t="s">
        <v>137</v>
      </c>
      <c r="C113" s="240" t="s">
        <v>135</v>
      </c>
      <c r="D113" s="7" t="s">
        <v>173</v>
      </c>
      <c r="E113" s="263">
        <v>35</v>
      </c>
      <c r="F113" s="7" t="s">
        <v>101</v>
      </c>
      <c r="G113" s="7" t="s">
        <v>135</v>
      </c>
      <c r="H113" s="7" t="s">
        <v>248</v>
      </c>
      <c r="I113" s="7" t="s">
        <v>318</v>
      </c>
      <c r="J113" s="149">
        <f t="shared" si="8"/>
        <v>67.353899999999996</v>
      </c>
      <c r="K113" s="149">
        <f t="shared" si="8"/>
        <v>67.352999999999994</v>
      </c>
      <c r="L113" s="26">
        <f t="shared" si="4"/>
        <v>99.998663774480761</v>
      </c>
      <c r="N113" s="238"/>
    </row>
    <row r="114" spans="1:16" ht="41.25" customHeight="1">
      <c r="A114" s="55" t="s">
        <v>321</v>
      </c>
      <c r="B114" s="7" t="s">
        <v>137</v>
      </c>
      <c r="C114" s="240" t="s">
        <v>135</v>
      </c>
      <c r="D114" s="7" t="s">
        <v>173</v>
      </c>
      <c r="E114" s="263">
        <v>35</v>
      </c>
      <c r="F114" s="7" t="s">
        <v>101</v>
      </c>
      <c r="G114" s="7" t="s">
        <v>135</v>
      </c>
      <c r="H114" s="7" t="s">
        <v>248</v>
      </c>
      <c r="I114" s="7" t="s">
        <v>319</v>
      </c>
      <c r="J114" s="149">
        <f>50+20-2.6461</f>
        <v>67.353899999999996</v>
      </c>
      <c r="K114" s="26">
        <v>67.352999999999994</v>
      </c>
      <c r="L114" s="26">
        <f t="shared" si="4"/>
        <v>99.998663774480761</v>
      </c>
      <c r="M114" s="529">
        <v>-2.6461000000000001</v>
      </c>
      <c r="N114" s="238"/>
      <c r="O114" s="29">
        <v>67.353899999999996</v>
      </c>
    </row>
    <row r="115" spans="1:16" ht="19.899999999999999" customHeight="1">
      <c r="A115" s="175" t="s">
        <v>355</v>
      </c>
      <c r="B115" s="7" t="s">
        <v>137</v>
      </c>
      <c r="C115" s="240" t="s">
        <v>135</v>
      </c>
      <c r="D115" s="7" t="s">
        <v>173</v>
      </c>
      <c r="E115" s="263">
        <v>35</v>
      </c>
      <c r="F115" s="7" t="s">
        <v>101</v>
      </c>
      <c r="G115" s="7" t="s">
        <v>136</v>
      </c>
      <c r="H115" s="7"/>
      <c r="I115" s="7"/>
      <c r="J115" s="149">
        <f t="shared" ref="J115:K117" si="9">J116</f>
        <v>85.016000000000005</v>
      </c>
      <c r="K115" s="149">
        <f t="shared" si="9"/>
        <v>85.016000000000005</v>
      </c>
      <c r="L115" s="26">
        <f t="shared" si="4"/>
        <v>100</v>
      </c>
      <c r="N115" s="238"/>
    </row>
    <row r="116" spans="1:16" ht="37.5" customHeight="1">
      <c r="A116" s="55" t="s">
        <v>71</v>
      </c>
      <c r="B116" s="7" t="s">
        <v>137</v>
      </c>
      <c r="C116" s="240" t="s">
        <v>135</v>
      </c>
      <c r="D116" s="7" t="s">
        <v>173</v>
      </c>
      <c r="E116" s="263">
        <v>35</v>
      </c>
      <c r="F116" s="7" t="s">
        <v>101</v>
      </c>
      <c r="G116" s="7" t="s">
        <v>136</v>
      </c>
      <c r="H116" s="7" t="s">
        <v>249</v>
      </c>
      <c r="I116" s="7"/>
      <c r="J116" s="149">
        <f t="shared" si="9"/>
        <v>85.016000000000005</v>
      </c>
      <c r="K116" s="149">
        <f t="shared" si="9"/>
        <v>85.016000000000005</v>
      </c>
      <c r="L116" s="26">
        <f t="shared" si="4"/>
        <v>100</v>
      </c>
      <c r="N116" s="238"/>
    </row>
    <row r="117" spans="1:16" ht="24" customHeight="1">
      <c r="A117" s="55" t="s">
        <v>320</v>
      </c>
      <c r="B117" s="7" t="s">
        <v>137</v>
      </c>
      <c r="C117" s="240" t="s">
        <v>135</v>
      </c>
      <c r="D117" s="7" t="s">
        <v>173</v>
      </c>
      <c r="E117" s="263">
        <v>35</v>
      </c>
      <c r="F117" s="7" t="s">
        <v>101</v>
      </c>
      <c r="G117" s="7" t="s">
        <v>136</v>
      </c>
      <c r="H117" s="7" t="s">
        <v>249</v>
      </c>
      <c r="I117" s="7" t="s">
        <v>318</v>
      </c>
      <c r="J117" s="149">
        <f t="shared" si="9"/>
        <v>85.016000000000005</v>
      </c>
      <c r="K117" s="149">
        <f t="shared" si="9"/>
        <v>85.016000000000005</v>
      </c>
      <c r="L117" s="26">
        <f t="shared" si="4"/>
        <v>100</v>
      </c>
      <c r="N117" s="238"/>
    </row>
    <row r="118" spans="1:16" ht="38.25" customHeight="1">
      <c r="A118" s="55" t="s">
        <v>321</v>
      </c>
      <c r="B118" s="7" t="s">
        <v>137</v>
      </c>
      <c r="C118" s="240" t="s">
        <v>135</v>
      </c>
      <c r="D118" s="7" t="s">
        <v>173</v>
      </c>
      <c r="E118" s="263">
        <v>35</v>
      </c>
      <c r="F118" s="7" t="s">
        <v>101</v>
      </c>
      <c r="G118" s="7" t="s">
        <v>136</v>
      </c>
      <c r="H118" s="7" t="s">
        <v>249</v>
      </c>
      <c r="I118" s="7" t="s">
        <v>319</v>
      </c>
      <c r="J118" s="149">
        <f>50+50-14.984</f>
        <v>85.016000000000005</v>
      </c>
      <c r="K118" s="149">
        <f>50+50-14.984</f>
        <v>85.016000000000005</v>
      </c>
      <c r="L118" s="26">
        <f t="shared" si="4"/>
        <v>100</v>
      </c>
      <c r="M118" s="529">
        <v>-14.984</v>
      </c>
      <c r="N118" s="238">
        <f>-14+14</f>
        <v>0</v>
      </c>
      <c r="O118" s="29">
        <v>71.016000000000005</v>
      </c>
      <c r="P118" s="29">
        <v>14</v>
      </c>
    </row>
    <row r="119" spans="1:16" ht="24" customHeight="1">
      <c r="A119" s="55" t="s">
        <v>149</v>
      </c>
      <c r="B119" s="7" t="s">
        <v>137</v>
      </c>
      <c r="C119" s="7" t="s">
        <v>159</v>
      </c>
      <c r="D119" s="7" t="s">
        <v>99</v>
      </c>
      <c r="E119" s="7"/>
      <c r="F119" s="7"/>
      <c r="G119" s="7"/>
      <c r="H119" s="7"/>
      <c r="I119" s="7"/>
      <c r="J119" s="26">
        <f>J120+J128</f>
        <v>826.2</v>
      </c>
      <c r="K119" s="26">
        <f>K120+K128</f>
        <v>826.2</v>
      </c>
      <c r="L119" s="26">
        <f t="shared" si="4"/>
        <v>100</v>
      </c>
      <c r="N119" s="238"/>
    </row>
    <row r="120" spans="1:16" ht="19.899999999999999" customHeight="1">
      <c r="A120" s="55" t="s">
        <v>172</v>
      </c>
      <c r="B120" s="7" t="s">
        <v>137</v>
      </c>
      <c r="C120" s="7" t="s">
        <v>159</v>
      </c>
      <c r="D120" s="7" t="s">
        <v>136</v>
      </c>
      <c r="E120" s="7"/>
      <c r="F120" s="7"/>
      <c r="G120" s="7"/>
      <c r="H120" s="7"/>
      <c r="I120" s="7"/>
      <c r="J120" s="26">
        <f t="shared" ref="J120:K122" si="10">J121</f>
        <v>811.2</v>
      </c>
      <c r="K120" s="26">
        <f t="shared" si="10"/>
        <v>811.2</v>
      </c>
      <c r="L120" s="26">
        <f t="shared" si="4"/>
        <v>100</v>
      </c>
      <c r="N120" s="238"/>
    </row>
    <row r="121" spans="1:16" ht="48.6" customHeight="1">
      <c r="A121" s="55" t="s">
        <v>496</v>
      </c>
      <c r="B121" s="7" t="s">
        <v>137</v>
      </c>
      <c r="C121" s="7" t="s">
        <v>159</v>
      </c>
      <c r="D121" s="7" t="s">
        <v>136</v>
      </c>
      <c r="E121" s="7" t="s">
        <v>107</v>
      </c>
      <c r="F121" s="7" t="s">
        <v>101</v>
      </c>
      <c r="G121" s="7"/>
      <c r="H121" s="7"/>
      <c r="I121" s="7"/>
      <c r="J121" s="26">
        <f t="shared" si="10"/>
        <v>811.2</v>
      </c>
      <c r="K121" s="26">
        <f t="shared" si="10"/>
        <v>811.2</v>
      </c>
      <c r="L121" s="26">
        <f t="shared" si="4"/>
        <v>100</v>
      </c>
      <c r="N121" s="238"/>
    </row>
    <row r="122" spans="1:16" ht="43.9" customHeight="1">
      <c r="A122" s="139" t="s">
        <v>495</v>
      </c>
      <c r="B122" s="7" t="s">
        <v>137</v>
      </c>
      <c r="C122" s="7" t="s">
        <v>159</v>
      </c>
      <c r="D122" s="7" t="s">
        <v>136</v>
      </c>
      <c r="E122" s="7" t="s">
        <v>107</v>
      </c>
      <c r="F122" s="7" t="s">
        <v>124</v>
      </c>
      <c r="G122" s="7" t="s">
        <v>99</v>
      </c>
      <c r="H122" s="7"/>
      <c r="I122" s="7"/>
      <c r="J122" s="26">
        <f t="shared" si="10"/>
        <v>811.2</v>
      </c>
      <c r="K122" s="26">
        <f t="shared" si="10"/>
        <v>811.2</v>
      </c>
      <c r="L122" s="26">
        <f t="shared" si="4"/>
        <v>100</v>
      </c>
      <c r="N122" s="238"/>
    </row>
    <row r="123" spans="1:16" ht="48" customHeight="1">
      <c r="A123" s="139" t="s">
        <v>469</v>
      </c>
      <c r="B123" s="7" t="s">
        <v>137</v>
      </c>
      <c r="C123" s="7" t="s">
        <v>159</v>
      </c>
      <c r="D123" s="7" t="s">
        <v>136</v>
      </c>
      <c r="E123" s="7" t="s">
        <v>107</v>
      </c>
      <c r="F123" s="7" t="s">
        <v>124</v>
      </c>
      <c r="G123" s="7" t="s">
        <v>99</v>
      </c>
      <c r="H123" s="7" t="s">
        <v>470</v>
      </c>
      <c r="I123" s="7"/>
      <c r="J123" s="26">
        <f>J124+J126</f>
        <v>811.2</v>
      </c>
      <c r="K123" s="26">
        <f>K124+K126</f>
        <v>811.2</v>
      </c>
      <c r="L123" s="26">
        <f t="shared" si="4"/>
        <v>100</v>
      </c>
      <c r="N123" s="238"/>
    </row>
    <row r="124" spans="1:16" ht="63" customHeight="1">
      <c r="A124" s="174" t="s">
        <v>316</v>
      </c>
      <c r="B124" s="7" t="s">
        <v>137</v>
      </c>
      <c r="C124" s="7" t="s">
        <v>159</v>
      </c>
      <c r="D124" s="7" t="s">
        <v>136</v>
      </c>
      <c r="E124" s="7" t="s">
        <v>107</v>
      </c>
      <c r="F124" s="7" t="s">
        <v>124</v>
      </c>
      <c r="G124" s="7" t="s">
        <v>99</v>
      </c>
      <c r="H124" s="7" t="s">
        <v>470</v>
      </c>
      <c r="I124" s="7" t="s">
        <v>315</v>
      </c>
      <c r="J124" s="26">
        <f>J125</f>
        <v>658.32312000000002</v>
      </c>
      <c r="K124" s="26">
        <f>K125</f>
        <v>658.32312000000002</v>
      </c>
      <c r="L124" s="26">
        <f t="shared" si="4"/>
        <v>100</v>
      </c>
      <c r="N124" s="238"/>
    </row>
    <row r="125" spans="1:16" ht="35.450000000000003" customHeight="1">
      <c r="A125" s="174" t="s">
        <v>317</v>
      </c>
      <c r="B125" s="7" t="s">
        <v>137</v>
      </c>
      <c r="C125" s="7" t="s">
        <v>159</v>
      </c>
      <c r="D125" s="7" t="s">
        <v>136</v>
      </c>
      <c r="E125" s="7" t="s">
        <v>107</v>
      </c>
      <c r="F125" s="7" t="s">
        <v>124</v>
      </c>
      <c r="G125" s="7" t="s">
        <v>99</v>
      </c>
      <c r="H125" s="7" t="s">
        <v>470</v>
      </c>
      <c r="I125" s="7" t="s">
        <v>314</v>
      </c>
      <c r="J125" s="26">
        <f>513.1+67.12312+78.1</f>
        <v>658.32312000000002</v>
      </c>
      <c r="K125" s="26">
        <f>513.1+67.12312+78.1</f>
        <v>658.32312000000002</v>
      </c>
      <c r="L125" s="26">
        <f t="shared" si="4"/>
        <v>100</v>
      </c>
      <c r="M125" s="529">
        <v>78.099999999999994</v>
      </c>
      <c r="N125" s="238"/>
    </row>
    <row r="126" spans="1:16" ht="37.9" customHeight="1">
      <c r="A126" s="55" t="s">
        <v>320</v>
      </c>
      <c r="B126" s="7" t="s">
        <v>137</v>
      </c>
      <c r="C126" s="7" t="s">
        <v>159</v>
      </c>
      <c r="D126" s="7" t="s">
        <v>136</v>
      </c>
      <c r="E126" s="7" t="s">
        <v>107</v>
      </c>
      <c r="F126" s="7" t="s">
        <v>124</v>
      </c>
      <c r="G126" s="7" t="s">
        <v>99</v>
      </c>
      <c r="H126" s="7" t="s">
        <v>470</v>
      </c>
      <c r="I126" s="7" t="s">
        <v>318</v>
      </c>
      <c r="J126" s="26">
        <f>J127</f>
        <v>152.87688</v>
      </c>
      <c r="K126" s="26">
        <f>K127</f>
        <v>152.87688</v>
      </c>
      <c r="L126" s="26">
        <f t="shared" si="4"/>
        <v>100</v>
      </c>
      <c r="N126" s="238"/>
    </row>
    <row r="127" spans="1:16" ht="45" customHeight="1">
      <c r="A127" s="55" t="s">
        <v>321</v>
      </c>
      <c r="B127" s="7" t="s">
        <v>137</v>
      </c>
      <c r="C127" s="7" t="s">
        <v>159</v>
      </c>
      <c r="D127" s="7" t="s">
        <v>136</v>
      </c>
      <c r="E127" s="7" t="s">
        <v>107</v>
      </c>
      <c r="F127" s="7" t="s">
        <v>124</v>
      </c>
      <c r="G127" s="7" t="s">
        <v>99</v>
      </c>
      <c r="H127" s="7" t="s">
        <v>470</v>
      </c>
      <c r="I127" s="7" t="s">
        <v>319</v>
      </c>
      <c r="J127" s="26">
        <f>220-67.12312</f>
        <v>152.87688</v>
      </c>
      <c r="K127" s="26">
        <f>220-67.12312</f>
        <v>152.87688</v>
      </c>
      <c r="L127" s="26">
        <f t="shared" si="4"/>
        <v>100</v>
      </c>
      <c r="N127" s="238"/>
    </row>
    <row r="128" spans="1:16" ht="43.15" customHeight="1">
      <c r="A128" s="184" t="s">
        <v>112</v>
      </c>
      <c r="B128" s="263">
        <v>900</v>
      </c>
      <c r="C128" s="263" t="s">
        <v>159</v>
      </c>
      <c r="D128" s="263">
        <v>14</v>
      </c>
      <c r="E128" s="263"/>
      <c r="F128" s="266"/>
      <c r="G128" s="263"/>
      <c r="H128" s="52"/>
      <c r="I128" s="64"/>
      <c r="J128" s="26">
        <f>J129+J134</f>
        <v>15</v>
      </c>
      <c r="K128" s="26">
        <f>K129+K134</f>
        <v>15</v>
      </c>
      <c r="L128" s="26">
        <f t="shared" si="4"/>
        <v>100</v>
      </c>
      <c r="N128" s="238"/>
    </row>
    <row r="129" spans="1:14" ht="46.9" customHeight="1">
      <c r="A129" s="55" t="s">
        <v>51</v>
      </c>
      <c r="B129" s="263">
        <v>900</v>
      </c>
      <c r="C129" s="263" t="s">
        <v>159</v>
      </c>
      <c r="D129" s="263">
        <v>14</v>
      </c>
      <c r="E129" s="263">
        <v>19</v>
      </c>
      <c r="F129" s="266"/>
      <c r="G129" s="263"/>
      <c r="H129" s="52"/>
      <c r="I129" s="64"/>
      <c r="J129" s="26">
        <f t="shared" ref="J129:K132" si="11">J130</f>
        <v>13</v>
      </c>
      <c r="K129" s="26">
        <f t="shared" si="11"/>
        <v>13</v>
      </c>
      <c r="L129" s="26">
        <f t="shared" si="4"/>
        <v>100</v>
      </c>
      <c r="N129" s="238"/>
    </row>
    <row r="130" spans="1:14" ht="45.6" customHeight="1">
      <c r="A130" s="267" t="s">
        <v>28</v>
      </c>
      <c r="B130" s="263">
        <v>900</v>
      </c>
      <c r="C130" s="263" t="s">
        <v>159</v>
      </c>
      <c r="D130" s="263">
        <v>14</v>
      </c>
      <c r="E130" s="263">
        <v>19</v>
      </c>
      <c r="F130" s="266">
        <v>0</v>
      </c>
      <c r="G130" s="7" t="s">
        <v>135</v>
      </c>
      <c r="H130" s="246"/>
      <c r="I130" s="64"/>
      <c r="J130" s="26">
        <f t="shared" si="11"/>
        <v>13</v>
      </c>
      <c r="K130" s="26">
        <f t="shared" si="11"/>
        <v>13</v>
      </c>
      <c r="L130" s="26">
        <f t="shared" si="4"/>
        <v>100</v>
      </c>
      <c r="N130" s="238"/>
    </row>
    <row r="131" spans="1:14" ht="40.5" customHeight="1">
      <c r="A131" s="55" t="s">
        <v>145</v>
      </c>
      <c r="B131" s="263">
        <v>900</v>
      </c>
      <c r="C131" s="263" t="s">
        <v>159</v>
      </c>
      <c r="D131" s="263">
        <v>14</v>
      </c>
      <c r="E131" s="263">
        <v>19</v>
      </c>
      <c r="F131" s="266">
        <v>0</v>
      </c>
      <c r="G131" s="7" t="s">
        <v>135</v>
      </c>
      <c r="H131" s="246">
        <v>42300</v>
      </c>
      <c r="I131" s="64"/>
      <c r="J131" s="26">
        <f t="shared" si="11"/>
        <v>13</v>
      </c>
      <c r="K131" s="26">
        <f t="shared" si="11"/>
        <v>13</v>
      </c>
      <c r="L131" s="26">
        <f t="shared" si="4"/>
        <v>100</v>
      </c>
      <c r="N131" s="238"/>
    </row>
    <row r="132" spans="1:14" ht="28.9" customHeight="1">
      <c r="A132" s="55" t="s">
        <v>320</v>
      </c>
      <c r="B132" s="263">
        <v>900</v>
      </c>
      <c r="C132" s="263" t="s">
        <v>159</v>
      </c>
      <c r="D132" s="263">
        <v>14</v>
      </c>
      <c r="E132" s="263">
        <v>19</v>
      </c>
      <c r="F132" s="266">
        <v>0</v>
      </c>
      <c r="G132" s="7" t="s">
        <v>135</v>
      </c>
      <c r="H132" s="246">
        <v>42300</v>
      </c>
      <c r="I132" s="64">
        <v>200</v>
      </c>
      <c r="J132" s="26">
        <f t="shared" si="11"/>
        <v>13</v>
      </c>
      <c r="K132" s="26">
        <f t="shared" si="11"/>
        <v>13</v>
      </c>
      <c r="L132" s="26">
        <f t="shared" si="4"/>
        <v>100</v>
      </c>
      <c r="N132" s="238"/>
    </row>
    <row r="133" spans="1:14" ht="38.25" customHeight="1">
      <c r="A133" s="55" t="s">
        <v>321</v>
      </c>
      <c r="B133" s="263">
        <v>900</v>
      </c>
      <c r="C133" s="263" t="s">
        <v>159</v>
      </c>
      <c r="D133" s="263">
        <v>14</v>
      </c>
      <c r="E133" s="263">
        <v>19</v>
      </c>
      <c r="F133" s="266">
        <v>0</v>
      </c>
      <c r="G133" s="7" t="s">
        <v>135</v>
      </c>
      <c r="H133" s="246">
        <v>42300</v>
      </c>
      <c r="I133" s="64">
        <v>240</v>
      </c>
      <c r="J133" s="26">
        <v>13</v>
      </c>
      <c r="K133" s="26">
        <v>13</v>
      </c>
      <c r="L133" s="26">
        <f t="shared" si="4"/>
        <v>100</v>
      </c>
      <c r="N133" s="238"/>
    </row>
    <row r="134" spans="1:14" ht="59.45" customHeight="1">
      <c r="A134" s="194" t="s">
        <v>387</v>
      </c>
      <c r="B134" s="263">
        <v>900</v>
      </c>
      <c r="C134" s="263" t="s">
        <v>159</v>
      </c>
      <c r="D134" s="263">
        <v>14</v>
      </c>
      <c r="E134" s="263">
        <v>31</v>
      </c>
      <c r="F134" s="266"/>
      <c r="G134" s="7"/>
      <c r="H134" s="52"/>
      <c r="I134" s="263"/>
      <c r="J134" s="26">
        <f>J136</f>
        <v>2</v>
      </c>
      <c r="K134" s="26">
        <f>K136</f>
        <v>2</v>
      </c>
      <c r="L134" s="26">
        <f t="shared" si="4"/>
        <v>100</v>
      </c>
      <c r="M134" s="533"/>
      <c r="N134" s="238"/>
    </row>
    <row r="135" spans="1:14" ht="40.15" customHeight="1">
      <c r="A135" s="122" t="s">
        <v>35</v>
      </c>
      <c r="B135" s="263">
        <v>900</v>
      </c>
      <c r="C135" s="263" t="s">
        <v>159</v>
      </c>
      <c r="D135" s="263">
        <v>14</v>
      </c>
      <c r="E135" s="263">
        <v>31</v>
      </c>
      <c r="F135" s="266">
        <v>0</v>
      </c>
      <c r="G135" s="7" t="s">
        <v>135</v>
      </c>
      <c r="H135" s="52"/>
      <c r="I135" s="263"/>
      <c r="J135" s="26">
        <f t="shared" ref="J135:K137" si="12">J136</f>
        <v>2</v>
      </c>
      <c r="K135" s="26">
        <f t="shared" si="12"/>
        <v>2</v>
      </c>
      <c r="L135" s="26">
        <f t="shared" si="4"/>
        <v>100</v>
      </c>
      <c r="N135" s="238"/>
    </row>
    <row r="136" spans="1:14" ht="39" customHeight="1">
      <c r="A136" s="55" t="s">
        <v>145</v>
      </c>
      <c r="B136" s="263">
        <v>900</v>
      </c>
      <c r="C136" s="263" t="s">
        <v>159</v>
      </c>
      <c r="D136" s="263">
        <v>14</v>
      </c>
      <c r="E136" s="263">
        <v>31</v>
      </c>
      <c r="F136" s="266">
        <v>0</v>
      </c>
      <c r="G136" s="7" t="s">
        <v>135</v>
      </c>
      <c r="H136" s="246">
        <v>42300</v>
      </c>
      <c r="I136" s="263"/>
      <c r="J136" s="26">
        <f t="shared" si="12"/>
        <v>2</v>
      </c>
      <c r="K136" s="26">
        <f t="shared" si="12"/>
        <v>2</v>
      </c>
      <c r="L136" s="26">
        <f t="shared" si="4"/>
        <v>100</v>
      </c>
      <c r="N136" s="238"/>
    </row>
    <row r="137" spans="1:14" ht="28.9" customHeight="1">
      <c r="A137" s="55" t="s">
        <v>320</v>
      </c>
      <c r="B137" s="263">
        <v>900</v>
      </c>
      <c r="C137" s="263" t="s">
        <v>159</v>
      </c>
      <c r="D137" s="263">
        <v>14</v>
      </c>
      <c r="E137" s="263">
        <v>31</v>
      </c>
      <c r="F137" s="266">
        <v>0</v>
      </c>
      <c r="G137" s="7" t="s">
        <v>135</v>
      </c>
      <c r="H137" s="246">
        <v>42300</v>
      </c>
      <c r="I137" s="263">
        <v>200</v>
      </c>
      <c r="J137" s="26">
        <f t="shared" si="12"/>
        <v>2</v>
      </c>
      <c r="K137" s="26">
        <f t="shared" si="12"/>
        <v>2</v>
      </c>
      <c r="L137" s="26">
        <f t="shared" ref="L137:L200" si="13">K137/J137*100</f>
        <v>100</v>
      </c>
      <c r="N137" s="238"/>
    </row>
    <row r="138" spans="1:14" ht="37.5" customHeight="1">
      <c r="A138" s="55" t="s">
        <v>321</v>
      </c>
      <c r="B138" s="263">
        <v>900</v>
      </c>
      <c r="C138" s="263" t="s">
        <v>159</v>
      </c>
      <c r="D138" s="263">
        <v>14</v>
      </c>
      <c r="E138" s="263">
        <v>31</v>
      </c>
      <c r="F138" s="266">
        <v>0</v>
      </c>
      <c r="G138" s="7" t="s">
        <v>135</v>
      </c>
      <c r="H138" s="246">
        <v>42300</v>
      </c>
      <c r="I138" s="263">
        <v>240</v>
      </c>
      <c r="J138" s="26">
        <v>2</v>
      </c>
      <c r="K138" s="26">
        <v>2</v>
      </c>
      <c r="L138" s="26">
        <f t="shared" si="13"/>
        <v>100</v>
      </c>
      <c r="N138" s="238"/>
    </row>
    <row r="139" spans="1:14" ht="25.9" customHeight="1">
      <c r="A139" s="55" t="s">
        <v>150</v>
      </c>
      <c r="B139" s="7" t="s">
        <v>137</v>
      </c>
      <c r="C139" s="7" t="s">
        <v>136</v>
      </c>
      <c r="D139" s="7"/>
      <c r="E139" s="7"/>
      <c r="F139" s="7"/>
      <c r="G139" s="7"/>
      <c r="H139" s="7"/>
      <c r="I139" s="7"/>
      <c r="J139" s="26">
        <f>J140+J173+J161+J167</f>
        <v>3400.6523200000001</v>
      </c>
      <c r="K139" s="26">
        <f>K140+K173+K161+K167</f>
        <v>3286.0589399999999</v>
      </c>
      <c r="L139" s="26">
        <f t="shared" si="13"/>
        <v>96.630252986285868</v>
      </c>
      <c r="N139" s="238"/>
    </row>
    <row r="140" spans="1:14" ht="23.45" customHeight="1">
      <c r="A140" s="55" t="s">
        <v>178</v>
      </c>
      <c r="B140" s="7" t="s">
        <v>137</v>
      </c>
      <c r="C140" s="7" t="s">
        <v>136</v>
      </c>
      <c r="D140" s="7" t="s">
        <v>162</v>
      </c>
      <c r="E140" s="7"/>
      <c r="F140" s="7"/>
      <c r="G140" s="7"/>
      <c r="H140" s="7"/>
      <c r="I140" s="7"/>
      <c r="J140" s="26">
        <f>J141+J153</f>
        <v>695.44942000000003</v>
      </c>
      <c r="K140" s="26">
        <f>K141+K153</f>
        <v>675.12141999999994</v>
      </c>
      <c r="L140" s="26">
        <f t="shared" si="13"/>
        <v>97.076998065509912</v>
      </c>
      <c r="N140" s="238"/>
    </row>
    <row r="141" spans="1:14" ht="62.25" customHeight="1">
      <c r="A141" s="194" t="s">
        <v>366</v>
      </c>
      <c r="B141" s="7" t="s">
        <v>137</v>
      </c>
      <c r="C141" s="7" t="s">
        <v>136</v>
      </c>
      <c r="D141" s="7" t="s">
        <v>162</v>
      </c>
      <c r="E141" s="7" t="s">
        <v>164</v>
      </c>
      <c r="F141" s="7"/>
      <c r="G141" s="7"/>
      <c r="H141" s="7"/>
      <c r="I141" s="7"/>
      <c r="J141" s="26">
        <f>J142</f>
        <v>366.5</v>
      </c>
      <c r="K141" s="26">
        <f>K142</f>
        <v>346.25</v>
      </c>
      <c r="L141" s="26">
        <f t="shared" si="13"/>
        <v>94.474761255115965</v>
      </c>
      <c r="M141" s="528"/>
      <c r="N141" s="238"/>
    </row>
    <row r="142" spans="1:14" ht="28.9" customHeight="1">
      <c r="A142" s="177" t="s">
        <v>188</v>
      </c>
      <c r="B142" s="7" t="s">
        <v>137</v>
      </c>
      <c r="C142" s="7" t="s">
        <v>136</v>
      </c>
      <c r="D142" s="7" t="s">
        <v>162</v>
      </c>
      <c r="E142" s="7" t="s">
        <v>164</v>
      </c>
      <c r="F142" s="7" t="s">
        <v>258</v>
      </c>
      <c r="G142" s="7"/>
      <c r="H142" s="7"/>
      <c r="I142" s="7"/>
      <c r="J142" s="26">
        <f>J143</f>
        <v>366.5</v>
      </c>
      <c r="K142" s="26">
        <f>K143</f>
        <v>346.25</v>
      </c>
      <c r="L142" s="26">
        <f t="shared" si="13"/>
        <v>94.474761255115965</v>
      </c>
      <c r="N142" s="238"/>
    </row>
    <row r="143" spans="1:14" ht="86.25" customHeight="1">
      <c r="A143" s="173" t="s">
        <v>226</v>
      </c>
      <c r="B143" s="7" t="s">
        <v>137</v>
      </c>
      <c r="C143" s="7" t="s">
        <v>136</v>
      </c>
      <c r="D143" s="7" t="s">
        <v>162</v>
      </c>
      <c r="E143" s="7" t="s">
        <v>164</v>
      </c>
      <c r="F143" s="7" t="s">
        <v>258</v>
      </c>
      <c r="G143" s="7" t="s">
        <v>160</v>
      </c>
      <c r="H143" s="7"/>
      <c r="I143" s="7"/>
      <c r="J143" s="26">
        <f>J146+J149+J152</f>
        <v>366.5</v>
      </c>
      <c r="K143" s="26">
        <f>K146+K149+K152</f>
        <v>346.25</v>
      </c>
      <c r="L143" s="26">
        <f t="shared" si="13"/>
        <v>94.474761255115965</v>
      </c>
      <c r="N143" s="238"/>
    </row>
    <row r="144" spans="1:14" ht="190.9" customHeight="1">
      <c r="A144" s="543" t="s">
        <v>420</v>
      </c>
      <c r="B144" s="7" t="s">
        <v>137</v>
      </c>
      <c r="C144" s="7" t="s">
        <v>136</v>
      </c>
      <c r="D144" s="7" t="s">
        <v>162</v>
      </c>
      <c r="E144" s="7" t="s">
        <v>164</v>
      </c>
      <c r="F144" s="7" t="s">
        <v>258</v>
      </c>
      <c r="G144" s="7" t="s">
        <v>160</v>
      </c>
      <c r="H144" s="7" t="s">
        <v>189</v>
      </c>
      <c r="I144" s="7"/>
      <c r="J144" s="26">
        <f>J146</f>
        <v>24.9</v>
      </c>
      <c r="K144" s="26">
        <f>K146</f>
        <v>14</v>
      </c>
      <c r="L144" s="26">
        <f t="shared" si="13"/>
        <v>56.224899598393577</v>
      </c>
      <c r="N144" s="238"/>
    </row>
    <row r="145" spans="1:14" ht="24" customHeight="1">
      <c r="A145" s="178" t="s">
        <v>327</v>
      </c>
      <c r="B145" s="7" t="s">
        <v>137</v>
      </c>
      <c r="C145" s="7" t="s">
        <v>136</v>
      </c>
      <c r="D145" s="7" t="s">
        <v>162</v>
      </c>
      <c r="E145" s="7" t="s">
        <v>164</v>
      </c>
      <c r="F145" s="7" t="s">
        <v>258</v>
      </c>
      <c r="G145" s="7" t="s">
        <v>160</v>
      </c>
      <c r="H145" s="7" t="s">
        <v>189</v>
      </c>
      <c r="I145" s="7" t="s">
        <v>326</v>
      </c>
      <c r="J145" s="26">
        <f>J146</f>
        <v>24.9</v>
      </c>
      <c r="K145" s="26">
        <f>K146</f>
        <v>14</v>
      </c>
      <c r="L145" s="26">
        <f t="shared" si="13"/>
        <v>56.224899598393577</v>
      </c>
      <c r="N145" s="238"/>
    </row>
    <row r="146" spans="1:14" ht="19.899999999999999" customHeight="1">
      <c r="A146" s="55" t="s">
        <v>180</v>
      </c>
      <c r="B146" s="7" t="s">
        <v>137</v>
      </c>
      <c r="C146" s="7" t="s">
        <v>136</v>
      </c>
      <c r="D146" s="7" t="s">
        <v>162</v>
      </c>
      <c r="E146" s="7" t="s">
        <v>164</v>
      </c>
      <c r="F146" s="7" t="s">
        <v>258</v>
      </c>
      <c r="G146" s="7" t="s">
        <v>160</v>
      </c>
      <c r="H146" s="7" t="s">
        <v>189</v>
      </c>
      <c r="I146" s="7" t="s">
        <v>179</v>
      </c>
      <c r="J146" s="26">
        <f>8.5+24.5-8.1</f>
        <v>24.9</v>
      </c>
      <c r="K146" s="26">
        <v>14</v>
      </c>
      <c r="L146" s="26">
        <f t="shared" si="13"/>
        <v>56.224899598393577</v>
      </c>
      <c r="M146" s="529">
        <v>-8.1</v>
      </c>
      <c r="N146" s="238"/>
    </row>
    <row r="147" spans="1:14" ht="166.15" customHeight="1">
      <c r="A147" s="545" t="s">
        <v>522</v>
      </c>
      <c r="B147" s="7" t="s">
        <v>137</v>
      </c>
      <c r="C147" s="7" t="s">
        <v>136</v>
      </c>
      <c r="D147" s="7" t="s">
        <v>162</v>
      </c>
      <c r="E147" s="7" t="s">
        <v>164</v>
      </c>
      <c r="F147" s="7" t="s">
        <v>258</v>
      </c>
      <c r="G147" s="7" t="s">
        <v>160</v>
      </c>
      <c r="H147" s="7" t="s">
        <v>190</v>
      </c>
      <c r="I147" s="7"/>
      <c r="J147" s="26">
        <f>J149</f>
        <v>171.8</v>
      </c>
      <c r="K147" s="26">
        <f>K149</f>
        <v>170</v>
      </c>
      <c r="L147" s="26">
        <f t="shared" si="13"/>
        <v>98.952270081490099</v>
      </c>
      <c r="N147" s="238"/>
    </row>
    <row r="148" spans="1:14" ht="23.45" customHeight="1">
      <c r="A148" s="178" t="s">
        <v>327</v>
      </c>
      <c r="B148" s="7" t="s">
        <v>137</v>
      </c>
      <c r="C148" s="7" t="s">
        <v>136</v>
      </c>
      <c r="D148" s="7" t="s">
        <v>162</v>
      </c>
      <c r="E148" s="7" t="s">
        <v>164</v>
      </c>
      <c r="F148" s="7" t="s">
        <v>258</v>
      </c>
      <c r="G148" s="7" t="s">
        <v>160</v>
      </c>
      <c r="H148" s="7" t="s">
        <v>190</v>
      </c>
      <c r="I148" s="7" t="s">
        <v>326</v>
      </c>
      <c r="J148" s="26">
        <f>J149</f>
        <v>171.8</v>
      </c>
      <c r="K148" s="26">
        <f>K149</f>
        <v>170</v>
      </c>
      <c r="L148" s="26">
        <f t="shared" si="13"/>
        <v>98.952270081490099</v>
      </c>
      <c r="N148" s="238"/>
    </row>
    <row r="149" spans="1:14" ht="25.15" customHeight="1">
      <c r="A149" s="55" t="s">
        <v>182</v>
      </c>
      <c r="B149" s="7" t="s">
        <v>137</v>
      </c>
      <c r="C149" s="7" t="s">
        <v>136</v>
      </c>
      <c r="D149" s="7" t="s">
        <v>162</v>
      </c>
      <c r="E149" s="7" t="s">
        <v>164</v>
      </c>
      <c r="F149" s="7" t="s">
        <v>258</v>
      </c>
      <c r="G149" s="7" t="s">
        <v>160</v>
      </c>
      <c r="H149" s="7" t="s">
        <v>190</v>
      </c>
      <c r="I149" s="7" t="s">
        <v>181</v>
      </c>
      <c r="J149" s="26">
        <f>70.5+100.5+0.8</f>
        <v>171.8</v>
      </c>
      <c r="K149" s="26">
        <v>170</v>
      </c>
      <c r="L149" s="26">
        <f t="shared" si="13"/>
        <v>98.952270081490099</v>
      </c>
      <c r="M149" s="529">
        <v>0.8</v>
      </c>
      <c r="N149" s="238"/>
    </row>
    <row r="150" spans="1:14" ht="172.9" customHeight="1">
      <c r="A150" s="548" t="s">
        <v>517</v>
      </c>
      <c r="B150" s="7" t="s">
        <v>137</v>
      </c>
      <c r="C150" s="7" t="s">
        <v>136</v>
      </c>
      <c r="D150" s="7" t="s">
        <v>162</v>
      </c>
      <c r="E150" s="7" t="s">
        <v>164</v>
      </c>
      <c r="F150" s="7" t="s">
        <v>258</v>
      </c>
      <c r="G150" s="7" t="s">
        <v>160</v>
      </c>
      <c r="H150" s="7" t="s">
        <v>191</v>
      </c>
      <c r="I150" s="7"/>
      <c r="J150" s="26">
        <f>SUM(J152)</f>
        <v>169.8</v>
      </c>
      <c r="K150" s="26">
        <f>SUM(K152)</f>
        <v>162.25</v>
      </c>
      <c r="L150" s="26">
        <f t="shared" si="13"/>
        <v>95.55359246171966</v>
      </c>
      <c r="N150" s="238"/>
    </row>
    <row r="151" spans="1:14" ht="25.15" customHeight="1">
      <c r="A151" s="178" t="s">
        <v>327</v>
      </c>
      <c r="B151" s="7" t="s">
        <v>137</v>
      </c>
      <c r="C151" s="7" t="s">
        <v>136</v>
      </c>
      <c r="D151" s="7" t="s">
        <v>162</v>
      </c>
      <c r="E151" s="7" t="s">
        <v>164</v>
      </c>
      <c r="F151" s="7" t="s">
        <v>258</v>
      </c>
      <c r="G151" s="7" t="s">
        <v>160</v>
      </c>
      <c r="H151" s="7" t="s">
        <v>191</v>
      </c>
      <c r="I151" s="7" t="s">
        <v>326</v>
      </c>
      <c r="J151" s="26">
        <f>J152</f>
        <v>169.8</v>
      </c>
      <c r="K151" s="26">
        <f>K152</f>
        <v>162.25</v>
      </c>
      <c r="L151" s="26">
        <f t="shared" si="13"/>
        <v>95.55359246171966</v>
      </c>
      <c r="N151" s="238"/>
    </row>
    <row r="152" spans="1:14" ht="25.9" customHeight="1">
      <c r="A152" s="55" t="s">
        <v>182</v>
      </c>
      <c r="B152" s="7" t="s">
        <v>137</v>
      </c>
      <c r="C152" s="7" t="s">
        <v>136</v>
      </c>
      <c r="D152" s="7" t="s">
        <v>162</v>
      </c>
      <c r="E152" s="7" t="s">
        <v>164</v>
      </c>
      <c r="F152" s="7" t="s">
        <v>258</v>
      </c>
      <c r="G152" s="7" t="s">
        <v>160</v>
      </c>
      <c r="H152" s="7" t="s">
        <v>191</v>
      </c>
      <c r="I152" s="7" t="s">
        <v>181</v>
      </c>
      <c r="J152" s="26">
        <f>72.5+96.5+0.8</f>
        <v>169.8</v>
      </c>
      <c r="K152" s="26">
        <v>162.25</v>
      </c>
      <c r="L152" s="26">
        <f t="shared" si="13"/>
        <v>95.55359246171966</v>
      </c>
      <c r="M152" s="529">
        <v>0.8</v>
      </c>
      <c r="N152" s="238"/>
    </row>
    <row r="153" spans="1:14" ht="59.45" customHeight="1">
      <c r="A153" s="55" t="s">
        <v>496</v>
      </c>
      <c r="B153" s="7" t="s">
        <v>137</v>
      </c>
      <c r="C153" s="7" t="s">
        <v>136</v>
      </c>
      <c r="D153" s="7" t="s">
        <v>162</v>
      </c>
      <c r="E153" s="7" t="s">
        <v>107</v>
      </c>
      <c r="F153" s="7" t="s">
        <v>101</v>
      </c>
      <c r="G153" s="7"/>
      <c r="H153" s="7"/>
      <c r="I153" s="7"/>
      <c r="J153" s="26">
        <f>J154</f>
        <v>328.94942000000003</v>
      </c>
      <c r="K153" s="26">
        <f>K154</f>
        <v>328.87142</v>
      </c>
      <c r="L153" s="26">
        <f t="shared" si="13"/>
        <v>99.976288147886066</v>
      </c>
      <c r="N153" s="238"/>
    </row>
    <row r="154" spans="1:14" ht="52.15" customHeight="1">
      <c r="A154" s="139" t="s">
        <v>495</v>
      </c>
      <c r="B154" s="7" t="s">
        <v>137</v>
      </c>
      <c r="C154" s="7" t="s">
        <v>136</v>
      </c>
      <c r="D154" s="7" t="s">
        <v>162</v>
      </c>
      <c r="E154" s="7" t="s">
        <v>107</v>
      </c>
      <c r="F154" s="7" t="s">
        <v>124</v>
      </c>
      <c r="G154" s="7" t="s">
        <v>99</v>
      </c>
      <c r="H154" s="7"/>
      <c r="I154" s="7"/>
      <c r="J154" s="26">
        <f>J158+J155</f>
        <v>328.94942000000003</v>
      </c>
      <c r="K154" s="26">
        <f>K158+K155</f>
        <v>328.87142</v>
      </c>
      <c r="L154" s="26">
        <f t="shared" si="13"/>
        <v>99.976288147886066</v>
      </c>
      <c r="N154" s="238"/>
    </row>
    <row r="155" spans="1:14" ht="43.15" customHeight="1">
      <c r="A155" s="219" t="s">
        <v>536</v>
      </c>
      <c r="B155" s="7" t="s">
        <v>137</v>
      </c>
      <c r="C155" s="7" t="s">
        <v>136</v>
      </c>
      <c r="D155" s="7" t="s">
        <v>162</v>
      </c>
      <c r="E155" s="7" t="s">
        <v>107</v>
      </c>
      <c r="F155" s="7" t="s">
        <v>124</v>
      </c>
      <c r="G155" s="7" t="s">
        <v>99</v>
      </c>
      <c r="H155" s="7" t="s">
        <v>535</v>
      </c>
      <c r="I155" s="7"/>
      <c r="J155" s="26">
        <f>J156</f>
        <v>12.34942</v>
      </c>
      <c r="K155" s="26">
        <f>K156</f>
        <v>12.34942</v>
      </c>
      <c r="L155" s="26">
        <f t="shared" si="13"/>
        <v>100</v>
      </c>
      <c r="N155" s="238"/>
    </row>
    <row r="156" spans="1:14" ht="25.9" customHeight="1">
      <c r="A156" s="55" t="s">
        <v>320</v>
      </c>
      <c r="B156" s="7" t="s">
        <v>137</v>
      </c>
      <c r="C156" s="7" t="s">
        <v>136</v>
      </c>
      <c r="D156" s="7" t="s">
        <v>162</v>
      </c>
      <c r="E156" s="7" t="s">
        <v>107</v>
      </c>
      <c r="F156" s="7" t="s">
        <v>124</v>
      </c>
      <c r="G156" s="7" t="s">
        <v>99</v>
      </c>
      <c r="H156" s="7" t="s">
        <v>535</v>
      </c>
      <c r="I156" s="7" t="s">
        <v>318</v>
      </c>
      <c r="J156" s="26">
        <f>J157</f>
        <v>12.34942</v>
      </c>
      <c r="K156" s="26">
        <f>K157</f>
        <v>12.34942</v>
      </c>
      <c r="L156" s="26">
        <f t="shared" si="13"/>
        <v>100</v>
      </c>
      <c r="N156" s="238"/>
    </row>
    <row r="157" spans="1:14" ht="42.6" customHeight="1">
      <c r="A157" s="55" t="s">
        <v>321</v>
      </c>
      <c r="B157" s="7" t="s">
        <v>137</v>
      </c>
      <c r="C157" s="7" t="s">
        <v>136</v>
      </c>
      <c r="D157" s="7" t="s">
        <v>162</v>
      </c>
      <c r="E157" s="7" t="s">
        <v>107</v>
      </c>
      <c r="F157" s="7" t="s">
        <v>124</v>
      </c>
      <c r="G157" s="7" t="s">
        <v>99</v>
      </c>
      <c r="H157" s="7" t="s">
        <v>535</v>
      </c>
      <c r="I157" s="7" t="s">
        <v>319</v>
      </c>
      <c r="J157" s="26">
        <v>12.34942</v>
      </c>
      <c r="K157" s="26">
        <v>12.34942</v>
      </c>
      <c r="L157" s="26">
        <f t="shared" si="13"/>
        <v>100</v>
      </c>
      <c r="N157" s="238"/>
    </row>
    <row r="158" spans="1:14" ht="60.6" customHeight="1">
      <c r="A158" s="219" t="s">
        <v>48</v>
      </c>
      <c r="B158" s="7" t="s">
        <v>137</v>
      </c>
      <c r="C158" s="7" t="s">
        <v>136</v>
      </c>
      <c r="D158" s="7" t="s">
        <v>162</v>
      </c>
      <c r="E158" s="7" t="s">
        <v>107</v>
      </c>
      <c r="F158" s="7" t="s">
        <v>124</v>
      </c>
      <c r="G158" s="7" t="s">
        <v>99</v>
      </c>
      <c r="H158" s="7" t="s">
        <v>228</v>
      </c>
      <c r="I158" s="7"/>
      <c r="J158" s="26">
        <f>J159</f>
        <v>316.60000000000002</v>
      </c>
      <c r="K158" s="26">
        <f>K159</f>
        <v>316.52199999999999</v>
      </c>
      <c r="L158" s="26">
        <f t="shared" si="13"/>
        <v>99.975363234365119</v>
      </c>
      <c r="N158" s="238"/>
    </row>
    <row r="159" spans="1:14" ht="25.9" customHeight="1">
      <c r="A159" s="55" t="s">
        <v>320</v>
      </c>
      <c r="B159" s="7" t="s">
        <v>137</v>
      </c>
      <c r="C159" s="7" t="s">
        <v>136</v>
      </c>
      <c r="D159" s="7" t="s">
        <v>162</v>
      </c>
      <c r="E159" s="7" t="s">
        <v>107</v>
      </c>
      <c r="F159" s="7" t="s">
        <v>124</v>
      </c>
      <c r="G159" s="7" t="s">
        <v>99</v>
      </c>
      <c r="H159" s="7" t="s">
        <v>228</v>
      </c>
      <c r="I159" s="7" t="s">
        <v>318</v>
      </c>
      <c r="J159" s="26">
        <f>J160</f>
        <v>316.60000000000002</v>
      </c>
      <c r="K159" s="26">
        <f>K160</f>
        <v>316.52199999999999</v>
      </c>
      <c r="L159" s="26">
        <f t="shared" si="13"/>
        <v>99.975363234365119</v>
      </c>
      <c r="N159" s="238"/>
    </row>
    <row r="160" spans="1:14" ht="42.6" customHeight="1">
      <c r="A160" s="55" t="s">
        <v>321</v>
      </c>
      <c r="B160" s="7" t="s">
        <v>137</v>
      </c>
      <c r="C160" s="7" t="s">
        <v>136</v>
      </c>
      <c r="D160" s="7" t="s">
        <v>162</v>
      </c>
      <c r="E160" s="7" t="s">
        <v>107</v>
      </c>
      <c r="F160" s="7" t="s">
        <v>124</v>
      </c>
      <c r="G160" s="7" t="s">
        <v>99</v>
      </c>
      <c r="H160" s="7" t="s">
        <v>228</v>
      </c>
      <c r="I160" s="7" t="s">
        <v>319</v>
      </c>
      <c r="J160" s="682">
        <v>316.60000000000002</v>
      </c>
      <c r="K160" s="682">
        <v>316.52199999999999</v>
      </c>
      <c r="L160" s="26">
        <f t="shared" si="13"/>
        <v>99.975363234365119</v>
      </c>
      <c r="N160" s="238"/>
    </row>
    <row r="161" spans="1:14" ht="33" customHeight="1">
      <c r="A161" s="55" t="s">
        <v>476</v>
      </c>
      <c r="B161" s="7" t="s">
        <v>137</v>
      </c>
      <c r="C161" s="7" t="s">
        <v>136</v>
      </c>
      <c r="D161" s="7" t="s">
        <v>108</v>
      </c>
      <c r="E161" s="7"/>
      <c r="F161" s="7"/>
      <c r="G161" s="7"/>
      <c r="H161" s="7"/>
      <c r="I161" s="7"/>
      <c r="J161" s="26">
        <f>J162</f>
        <v>0</v>
      </c>
      <c r="K161" s="26">
        <f>K162</f>
        <v>0</v>
      </c>
      <c r="L161" s="26" t="e">
        <f t="shared" si="13"/>
        <v>#DIV/0!</v>
      </c>
      <c r="M161" s="26"/>
      <c r="N161" s="238"/>
    </row>
    <row r="162" spans="1:14" ht="55.9" customHeight="1">
      <c r="A162" s="55" t="s">
        <v>496</v>
      </c>
      <c r="B162" s="7" t="s">
        <v>137</v>
      </c>
      <c r="C162" s="7" t="s">
        <v>136</v>
      </c>
      <c r="D162" s="7" t="s">
        <v>108</v>
      </c>
      <c r="E162" s="7" t="s">
        <v>107</v>
      </c>
      <c r="F162" s="7" t="s">
        <v>101</v>
      </c>
      <c r="G162" s="7"/>
      <c r="H162" s="7"/>
      <c r="I162" s="7"/>
      <c r="J162" s="26">
        <f>J164</f>
        <v>0</v>
      </c>
      <c r="K162" s="26">
        <f>K164</f>
        <v>0</v>
      </c>
      <c r="L162" s="26" t="e">
        <f t="shared" si="13"/>
        <v>#DIV/0!</v>
      </c>
      <c r="M162" s="26"/>
      <c r="N162" s="238"/>
    </row>
    <row r="163" spans="1:14" ht="58.15" customHeight="1">
      <c r="A163" s="139" t="s">
        <v>495</v>
      </c>
      <c r="B163" s="7" t="s">
        <v>137</v>
      </c>
      <c r="C163" s="7" t="s">
        <v>136</v>
      </c>
      <c r="D163" s="7" t="s">
        <v>108</v>
      </c>
      <c r="E163" s="7" t="s">
        <v>107</v>
      </c>
      <c r="F163" s="7" t="s">
        <v>124</v>
      </c>
      <c r="G163" s="7" t="s">
        <v>99</v>
      </c>
      <c r="H163" s="7"/>
      <c r="I163" s="7"/>
      <c r="J163" s="26">
        <f t="shared" ref="J163:K165" si="14">J164</f>
        <v>0</v>
      </c>
      <c r="K163" s="26">
        <f t="shared" si="14"/>
        <v>0</v>
      </c>
      <c r="L163" s="26" t="e">
        <f t="shared" si="13"/>
        <v>#DIV/0!</v>
      </c>
      <c r="M163" s="26"/>
      <c r="N163" s="238"/>
    </row>
    <row r="164" spans="1:14" ht="46.15" customHeight="1">
      <c r="A164" s="219" t="s">
        <v>477</v>
      </c>
      <c r="B164" s="7" t="s">
        <v>137</v>
      </c>
      <c r="C164" s="7" t="s">
        <v>136</v>
      </c>
      <c r="D164" s="7" t="s">
        <v>108</v>
      </c>
      <c r="E164" s="7" t="s">
        <v>107</v>
      </c>
      <c r="F164" s="7" t="s">
        <v>124</v>
      </c>
      <c r="G164" s="7" t="s">
        <v>99</v>
      </c>
      <c r="H164" s="7" t="s">
        <v>478</v>
      </c>
      <c r="I164" s="7"/>
      <c r="J164" s="26">
        <f t="shared" si="14"/>
        <v>0</v>
      </c>
      <c r="K164" s="26">
        <f t="shared" si="14"/>
        <v>0</v>
      </c>
      <c r="L164" s="26" t="e">
        <f t="shared" si="13"/>
        <v>#DIV/0!</v>
      </c>
      <c r="M164" s="26"/>
      <c r="N164" s="238"/>
    </row>
    <row r="165" spans="1:14" ht="25.9" customHeight="1">
      <c r="A165" s="55" t="s">
        <v>320</v>
      </c>
      <c r="B165" s="7" t="s">
        <v>137</v>
      </c>
      <c r="C165" s="7" t="s">
        <v>136</v>
      </c>
      <c r="D165" s="7" t="s">
        <v>108</v>
      </c>
      <c r="E165" s="7" t="s">
        <v>107</v>
      </c>
      <c r="F165" s="7" t="s">
        <v>124</v>
      </c>
      <c r="G165" s="7" t="s">
        <v>99</v>
      </c>
      <c r="H165" s="7" t="s">
        <v>478</v>
      </c>
      <c r="I165" s="7" t="s">
        <v>318</v>
      </c>
      <c r="J165" s="26">
        <f t="shared" si="14"/>
        <v>0</v>
      </c>
      <c r="K165" s="26">
        <f t="shared" si="14"/>
        <v>0</v>
      </c>
      <c r="L165" s="26" t="e">
        <f t="shared" si="13"/>
        <v>#DIV/0!</v>
      </c>
      <c r="M165" s="26"/>
      <c r="N165" s="238"/>
    </row>
    <row r="166" spans="1:14" ht="40.15" customHeight="1">
      <c r="A166" s="55" t="s">
        <v>321</v>
      </c>
      <c r="B166" s="7" t="s">
        <v>137</v>
      </c>
      <c r="C166" s="7" t="s">
        <v>136</v>
      </c>
      <c r="D166" s="7" t="s">
        <v>108</v>
      </c>
      <c r="E166" s="7" t="s">
        <v>107</v>
      </c>
      <c r="F166" s="7" t="s">
        <v>124</v>
      </c>
      <c r="G166" s="7" t="s">
        <v>99</v>
      </c>
      <c r="H166" s="7" t="s">
        <v>478</v>
      </c>
      <c r="I166" s="7" t="s">
        <v>319</v>
      </c>
      <c r="J166" s="26"/>
      <c r="K166" s="26"/>
      <c r="L166" s="26" t="e">
        <f t="shared" si="13"/>
        <v>#DIV/0!</v>
      </c>
      <c r="M166" s="26"/>
      <c r="N166" s="238"/>
    </row>
    <row r="167" spans="1:14" ht="21.6" customHeight="1">
      <c r="A167" s="617" t="s">
        <v>492</v>
      </c>
      <c r="B167" s="7" t="s">
        <v>137</v>
      </c>
      <c r="C167" s="7" t="s">
        <v>136</v>
      </c>
      <c r="D167" s="7" t="s">
        <v>165</v>
      </c>
      <c r="E167" s="7"/>
      <c r="F167" s="7"/>
      <c r="G167" s="7"/>
      <c r="H167" s="7"/>
      <c r="I167" s="7"/>
      <c r="J167" s="26">
        <f>J168</f>
        <v>1084.1453799999999</v>
      </c>
      <c r="K167" s="26">
        <f>K168</f>
        <v>989.88</v>
      </c>
      <c r="L167" s="26">
        <f t="shared" si="13"/>
        <v>91.305097845825813</v>
      </c>
      <c r="N167" s="529"/>
    </row>
    <row r="168" spans="1:14" ht="43.9" customHeight="1">
      <c r="A168" s="55" t="s">
        <v>496</v>
      </c>
      <c r="B168" s="7" t="s">
        <v>137</v>
      </c>
      <c r="C168" s="7" t="s">
        <v>136</v>
      </c>
      <c r="D168" s="7" t="s">
        <v>165</v>
      </c>
      <c r="E168" s="7" t="s">
        <v>107</v>
      </c>
      <c r="F168" s="7" t="s">
        <v>101</v>
      </c>
      <c r="G168" s="7"/>
      <c r="H168" s="7"/>
      <c r="I168" s="7"/>
      <c r="J168" s="26">
        <f>J170</f>
        <v>1084.1453799999999</v>
      </c>
      <c r="K168" s="26">
        <f>K170</f>
        <v>989.88</v>
      </c>
      <c r="L168" s="26">
        <f t="shared" si="13"/>
        <v>91.305097845825813</v>
      </c>
      <c r="N168" s="529"/>
    </row>
    <row r="169" spans="1:14" ht="56.45" customHeight="1">
      <c r="A169" s="139" t="s">
        <v>495</v>
      </c>
      <c r="B169" s="7" t="s">
        <v>137</v>
      </c>
      <c r="C169" s="7" t="s">
        <v>136</v>
      </c>
      <c r="D169" s="7" t="s">
        <v>165</v>
      </c>
      <c r="E169" s="7" t="s">
        <v>107</v>
      </c>
      <c r="F169" s="7" t="s">
        <v>124</v>
      </c>
      <c r="G169" s="7" t="s">
        <v>99</v>
      </c>
      <c r="H169" s="7"/>
      <c r="I169" s="7"/>
      <c r="J169" s="26">
        <f t="shared" ref="J169:K171" si="15">J170</f>
        <v>1084.1453799999999</v>
      </c>
      <c r="K169" s="26">
        <f t="shared" si="15"/>
        <v>989.88</v>
      </c>
      <c r="L169" s="26">
        <f t="shared" si="13"/>
        <v>91.305097845825813</v>
      </c>
      <c r="N169" s="529"/>
    </row>
    <row r="170" spans="1:14" ht="43.9" customHeight="1">
      <c r="A170" s="219" t="s">
        <v>493</v>
      </c>
      <c r="B170" s="7" t="s">
        <v>137</v>
      </c>
      <c r="C170" s="7" t="s">
        <v>136</v>
      </c>
      <c r="D170" s="7" t="s">
        <v>165</v>
      </c>
      <c r="E170" s="7" t="s">
        <v>107</v>
      </c>
      <c r="F170" s="7" t="s">
        <v>124</v>
      </c>
      <c r="G170" s="7" t="s">
        <v>99</v>
      </c>
      <c r="H170" s="7" t="s">
        <v>494</v>
      </c>
      <c r="I170" s="7"/>
      <c r="J170" s="26">
        <f t="shared" si="15"/>
        <v>1084.1453799999999</v>
      </c>
      <c r="K170" s="26">
        <f t="shared" si="15"/>
        <v>989.88</v>
      </c>
      <c r="L170" s="26">
        <f t="shared" si="13"/>
        <v>91.305097845825813</v>
      </c>
      <c r="N170" s="529"/>
    </row>
    <row r="171" spans="1:14" ht="25.9" customHeight="1">
      <c r="A171" s="55" t="s">
        <v>320</v>
      </c>
      <c r="B171" s="7" t="s">
        <v>137</v>
      </c>
      <c r="C171" s="7" t="s">
        <v>136</v>
      </c>
      <c r="D171" s="7" t="s">
        <v>165</v>
      </c>
      <c r="E171" s="7" t="s">
        <v>107</v>
      </c>
      <c r="F171" s="7" t="s">
        <v>124</v>
      </c>
      <c r="G171" s="7" t="s">
        <v>99</v>
      </c>
      <c r="H171" s="7" t="s">
        <v>494</v>
      </c>
      <c r="I171" s="7" t="s">
        <v>318</v>
      </c>
      <c r="J171" s="26">
        <f t="shared" si="15"/>
        <v>1084.1453799999999</v>
      </c>
      <c r="K171" s="26">
        <f t="shared" si="15"/>
        <v>989.88</v>
      </c>
      <c r="L171" s="26">
        <f t="shared" si="13"/>
        <v>91.305097845825813</v>
      </c>
      <c r="N171" s="529"/>
    </row>
    <row r="172" spans="1:14" ht="40.15" customHeight="1">
      <c r="A172" s="55" t="s">
        <v>321</v>
      </c>
      <c r="B172" s="7" t="s">
        <v>137</v>
      </c>
      <c r="C172" s="7" t="s">
        <v>136</v>
      </c>
      <c r="D172" s="7" t="s">
        <v>165</v>
      </c>
      <c r="E172" s="7" t="s">
        <v>107</v>
      </c>
      <c r="F172" s="7" t="s">
        <v>124</v>
      </c>
      <c r="G172" s="7" t="s">
        <v>99</v>
      </c>
      <c r="H172" s="7" t="s">
        <v>494</v>
      </c>
      <c r="I172" s="7" t="s">
        <v>319</v>
      </c>
      <c r="J172" s="26">
        <v>1084.1453799999999</v>
      </c>
      <c r="K172" s="26">
        <v>989.88</v>
      </c>
      <c r="L172" s="26">
        <f t="shared" si="13"/>
        <v>91.305097845825813</v>
      </c>
      <c r="M172" s="619"/>
      <c r="N172" s="619"/>
    </row>
    <row r="173" spans="1:14" ht="27.6" customHeight="1">
      <c r="A173" s="185" t="s">
        <v>113</v>
      </c>
      <c r="B173" s="263">
        <v>900</v>
      </c>
      <c r="C173" s="263" t="s">
        <v>136</v>
      </c>
      <c r="D173" s="263">
        <v>12</v>
      </c>
      <c r="E173" s="263"/>
      <c r="F173" s="7"/>
      <c r="G173" s="263"/>
      <c r="H173" s="268"/>
      <c r="I173" s="64"/>
      <c r="J173" s="26">
        <f>J178+J183</f>
        <v>1621.0575200000001</v>
      </c>
      <c r="K173" s="26">
        <f>K178+K183</f>
        <v>1621.0575200000001</v>
      </c>
      <c r="L173" s="26">
        <f t="shared" si="13"/>
        <v>100</v>
      </c>
      <c r="N173" s="238"/>
    </row>
    <row r="174" spans="1:14" ht="42" customHeight="1">
      <c r="A174" s="54" t="s">
        <v>388</v>
      </c>
      <c r="B174" s="263">
        <v>900</v>
      </c>
      <c r="C174" s="263" t="s">
        <v>136</v>
      </c>
      <c r="D174" s="263">
        <v>12</v>
      </c>
      <c r="E174" s="263">
        <v>29</v>
      </c>
      <c r="F174" s="7" t="s">
        <v>101</v>
      </c>
      <c r="G174" s="7"/>
      <c r="H174" s="7"/>
      <c r="I174" s="64"/>
      <c r="J174" s="26">
        <f>J176</f>
        <v>5</v>
      </c>
      <c r="K174" s="26">
        <f>K176</f>
        <v>5</v>
      </c>
      <c r="L174" s="26">
        <f t="shared" si="13"/>
        <v>100</v>
      </c>
      <c r="M174" s="533"/>
      <c r="N174" s="238"/>
    </row>
    <row r="175" spans="1:14" ht="38.450000000000003" customHeight="1">
      <c r="A175" s="269" t="s">
        <v>33</v>
      </c>
      <c r="B175" s="263">
        <v>900</v>
      </c>
      <c r="C175" s="263" t="s">
        <v>136</v>
      </c>
      <c r="D175" s="263">
        <v>12</v>
      </c>
      <c r="E175" s="7" t="s">
        <v>224</v>
      </c>
      <c r="F175" s="7" t="s">
        <v>101</v>
      </c>
      <c r="G175" s="8" t="s">
        <v>135</v>
      </c>
      <c r="H175" s="19"/>
      <c r="I175" s="244"/>
      <c r="J175" s="26">
        <f t="shared" ref="J175:K177" si="16">J176</f>
        <v>5</v>
      </c>
      <c r="K175" s="26">
        <f t="shared" si="16"/>
        <v>5</v>
      </c>
      <c r="L175" s="26">
        <f t="shared" si="13"/>
        <v>100</v>
      </c>
      <c r="N175" s="238"/>
    </row>
    <row r="176" spans="1:14" ht="31.9" customHeight="1">
      <c r="A176" s="55" t="s">
        <v>34</v>
      </c>
      <c r="B176" s="263">
        <v>900</v>
      </c>
      <c r="C176" s="263" t="s">
        <v>136</v>
      </c>
      <c r="D176" s="263">
        <v>12</v>
      </c>
      <c r="E176" s="8" t="s">
        <v>224</v>
      </c>
      <c r="F176" s="7" t="s">
        <v>101</v>
      </c>
      <c r="G176" s="8" t="s">
        <v>135</v>
      </c>
      <c r="H176" s="19" t="s">
        <v>192</v>
      </c>
      <c r="I176" s="244"/>
      <c r="J176" s="26">
        <f t="shared" si="16"/>
        <v>5</v>
      </c>
      <c r="K176" s="26">
        <f t="shared" si="16"/>
        <v>5</v>
      </c>
      <c r="L176" s="26">
        <f t="shared" si="13"/>
        <v>100</v>
      </c>
      <c r="N176" s="238"/>
    </row>
    <row r="177" spans="1:14" ht="32.450000000000003" customHeight="1">
      <c r="A177" s="55" t="s">
        <v>320</v>
      </c>
      <c r="B177" s="263">
        <v>900</v>
      </c>
      <c r="C177" s="263" t="s">
        <v>136</v>
      </c>
      <c r="D177" s="263">
        <v>12</v>
      </c>
      <c r="E177" s="8" t="s">
        <v>224</v>
      </c>
      <c r="F177" s="7" t="s">
        <v>101</v>
      </c>
      <c r="G177" s="8" t="s">
        <v>135</v>
      </c>
      <c r="H177" s="19" t="s">
        <v>192</v>
      </c>
      <c r="I177" s="244">
        <v>200</v>
      </c>
      <c r="J177" s="26">
        <f t="shared" si="16"/>
        <v>5</v>
      </c>
      <c r="K177" s="26">
        <f t="shared" si="16"/>
        <v>5</v>
      </c>
      <c r="L177" s="26">
        <f t="shared" si="13"/>
        <v>100</v>
      </c>
      <c r="N177" s="238"/>
    </row>
    <row r="178" spans="1:14" ht="36.75" customHeight="1">
      <c r="A178" s="55" t="s">
        <v>321</v>
      </c>
      <c r="B178" s="263">
        <v>900</v>
      </c>
      <c r="C178" s="263" t="s">
        <v>136</v>
      </c>
      <c r="D178" s="263">
        <v>12</v>
      </c>
      <c r="E178" s="8" t="s">
        <v>224</v>
      </c>
      <c r="F178" s="7" t="s">
        <v>101</v>
      </c>
      <c r="G178" s="8" t="s">
        <v>135</v>
      </c>
      <c r="H178" s="19" t="s">
        <v>192</v>
      </c>
      <c r="I178" s="244">
        <v>240</v>
      </c>
      <c r="J178" s="26">
        <v>5</v>
      </c>
      <c r="K178" s="26">
        <v>5</v>
      </c>
      <c r="L178" s="26">
        <f t="shared" si="13"/>
        <v>100</v>
      </c>
      <c r="N178" s="238"/>
    </row>
    <row r="179" spans="1:14" ht="42" customHeight="1">
      <c r="A179" s="54" t="s">
        <v>2</v>
      </c>
      <c r="B179" s="263">
        <v>900</v>
      </c>
      <c r="C179" s="263" t="s">
        <v>136</v>
      </c>
      <c r="D179" s="263">
        <v>12</v>
      </c>
      <c r="E179" s="263">
        <v>35</v>
      </c>
      <c r="F179" s="7" t="s">
        <v>101</v>
      </c>
      <c r="G179" s="8"/>
      <c r="H179" s="8"/>
      <c r="I179" s="64"/>
      <c r="J179" s="26">
        <f>J181</f>
        <v>1616.0575200000001</v>
      </c>
      <c r="K179" s="26">
        <f>K181</f>
        <v>1616.0575200000001</v>
      </c>
      <c r="L179" s="26">
        <f t="shared" si="13"/>
        <v>100</v>
      </c>
      <c r="M179" s="533"/>
      <c r="N179" s="238"/>
    </row>
    <row r="180" spans="1:14" ht="38.450000000000003" customHeight="1">
      <c r="A180" s="269" t="s">
        <v>33</v>
      </c>
      <c r="B180" s="263">
        <v>900</v>
      </c>
      <c r="C180" s="263" t="s">
        <v>136</v>
      </c>
      <c r="D180" s="263">
        <v>12</v>
      </c>
      <c r="E180" s="263">
        <v>35</v>
      </c>
      <c r="F180" s="7" t="s">
        <v>101</v>
      </c>
      <c r="G180" s="8" t="s">
        <v>162</v>
      </c>
      <c r="H180" s="19"/>
      <c r="I180" s="244"/>
      <c r="J180" s="26">
        <f t="shared" ref="J180:K182" si="17">J181</f>
        <v>1616.0575200000001</v>
      </c>
      <c r="K180" s="26">
        <f t="shared" si="17"/>
        <v>1616.0575200000001</v>
      </c>
      <c r="L180" s="26">
        <f t="shared" si="13"/>
        <v>100</v>
      </c>
      <c r="N180" s="238"/>
    </row>
    <row r="181" spans="1:14" ht="31.9" customHeight="1">
      <c r="A181" s="55" t="s">
        <v>484</v>
      </c>
      <c r="B181" s="263">
        <v>900</v>
      </c>
      <c r="C181" s="263" t="s">
        <v>136</v>
      </c>
      <c r="D181" s="263">
        <v>12</v>
      </c>
      <c r="E181" s="263">
        <v>35</v>
      </c>
      <c r="F181" s="7" t="s">
        <v>101</v>
      </c>
      <c r="G181" s="8" t="s">
        <v>162</v>
      </c>
      <c r="H181" s="19" t="s">
        <v>483</v>
      </c>
      <c r="I181" s="244"/>
      <c r="J181" s="26">
        <f t="shared" si="17"/>
        <v>1616.0575200000001</v>
      </c>
      <c r="K181" s="26">
        <f t="shared" si="17"/>
        <v>1616.0575200000001</v>
      </c>
      <c r="L181" s="26">
        <f t="shared" si="13"/>
        <v>100</v>
      </c>
      <c r="N181" s="238"/>
    </row>
    <row r="182" spans="1:14" ht="32.450000000000003" customHeight="1">
      <c r="A182" s="55" t="s">
        <v>320</v>
      </c>
      <c r="B182" s="263">
        <v>900</v>
      </c>
      <c r="C182" s="263" t="s">
        <v>136</v>
      </c>
      <c r="D182" s="263">
        <v>12</v>
      </c>
      <c r="E182" s="263">
        <v>35</v>
      </c>
      <c r="F182" s="7" t="s">
        <v>101</v>
      </c>
      <c r="G182" s="8" t="s">
        <v>162</v>
      </c>
      <c r="H182" s="19" t="s">
        <v>483</v>
      </c>
      <c r="I182" s="244">
        <v>200</v>
      </c>
      <c r="J182" s="26">
        <f t="shared" si="17"/>
        <v>1616.0575200000001</v>
      </c>
      <c r="K182" s="26">
        <f t="shared" si="17"/>
        <v>1616.0575200000001</v>
      </c>
      <c r="L182" s="26">
        <f t="shared" si="13"/>
        <v>100</v>
      </c>
      <c r="N182" s="238"/>
    </row>
    <row r="183" spans="1:14" ht="40.9" customHeight="1">
      <c r="A183" s="55" t="s">
        <v>321</v>
      </c>
      <c r="B183" s="263">
        <v>900</v>
      </c>
      <c r="C183" s="263" t="s">
        <v>136</v>
      </c>
      <c r="D183" s="263">
        <v>12</v>
      </c>
      <c r="E183" s="263">
        <v>35</v>
      </c>
      <c r="F183" s="7" t="s">
        <v>101</v>
      </c>
      <c r="G183" s="8" t="s">
        <v>162</v>
      </c>
      <c r="H183" s="19" t="s">
        <v>483</v>
      </c>
      <c r="I183" s="244">
        <v>240</v>
      </c>
      <c r="J183" s="26">
        <f>1599.89682+16.16+0.0007</f>
        <v>1616.0575200000001</v>
      </c>
      <c r="K183" s="26">
        <f>1599.89682+16.16+0.0007</f>
        <v>1616.0575200000001</v>
      </c>
      <c r="L183" s="26">
        <f t="shared" si="13"/>
        <v>100</v>
      </c>
      <c r="N183" s="238"/>
    </row>
    <row r="184" spans="1:14" ht="22.15" customHeight="1">
      <c r="A184" s="55" t="s">
        <v>212</v>
      </c>
      <c r="B184" s="263">
        <v>900</v>
      </c>
      <c r="C184" s="260" t="s">
        <v>162</v>
      </c>
      <c r="D184" s="263"/>
      <c r="E184" s="7"/>
      <c r="F184" s="7"/>
      <c r="G184" s="7"/>
      <c r="H184" s="270"/>
      <c r="I184" s="271"/>
      <c r="J184" s="149">
        <f>J185+J191</f>
        <v>586.77026999999998</v>
      </c>
      <c r="K184" s="149">
        <f>K185+K191</f>
        <v>586.15126999999995</v>
      </c>
      <c r="L184" s="26">
        <f t="shared" si="13"/>
        <v>99.89450726602081</v>
      </c>
      <c r="N184" s="272"/>
    </row>
    <row r="185" spans="1:14" ht="22.15" customHeight="1">
      <c r="A185" s="55" t="s">
        <v>250</v>
      </c>
      <c r="B185" s="263">
        <v>900</v>
      </c>
      <c r="C185" s="260" t="s">
        <v>162</v>
      </c>
      <c r="D185" s="260" t="s">
        <v>135</v>
      </c>
      <c r="E185" s="7"/>
      <c r="F185" s="7"/>
      <c r="G185" s="7"/>
      <c r="H185" s="270"/>
      <c r="I185" s="271"/>
      <c r="J185" s="149">
        <f>J186</f>
        <v>6.5</v>
      </c>
      <c r="K185" s="149">
        <f>K186</f>
        <v>5.8810000000000002</v>
      </c>
      <c r="L185" s="26">
        <f t="shared" si="13"/>
        <v>90.476923076923072</v>
      </c>
      <c r="N185" s="272"/>
    </row>
    <row r="186" spans="1:14" ht="58.9" customHeight="1">
      <c r="A186" s="55" t="s">
        <v>496</v>
      </c>
      <c r="B186" s="263">
        <v>900</v>
      </c>
      <c r="C186" s="260" t="s">
        <v>162</v>
      </c>
      <c r="D186" s="260" t="s">
        <v>135</v>
      </c>
      <c r="E186" s="7" t="s">
        <v>107</v>
      </c>
      <c r="F186" s="7" t="s">
        <v>101</v>
      </c>
      <c r="G186" s="7"/>
      <c r="H186" s="270"/>
      <c r="I186" s="271"/>
      <c r="J186" s="149">
        <f>J188</f>
        <v>6.5</v>
      </c>
      <c r="K186" s="26">
        <f>K188</f>
        <v>5.8810000000000002</v>
      </c>
      <c r="L186" s="26">
        <f t="shared" si="13"/>
        <v>90.476923076923072</v>
      </c>
      <c r="N186" s="272"/>
    </row>
    <row r="187" spans="1:14" ht="46.9" customHeight="1">
      <c r="A187" s="139" t="s">
        <v>495</v>
      </c>
      <c r="B187" s="263">
        <v>900</v>
      </c>
      <c r="C187" s="260" t="s">
        <v>162</v>
      </c>
      <c r="D187" s="260" t="s">
        <v>135</v>
      </c>
      <c r="E187" s="7" t="s">
        <v>107</v>
      </c>
      <c r="F187" s="7" t="s">
        <v>124</v>
      </c>
      <c r="G187" s="7" t="s">
        <v>99</v>
      </c>
      <c r="H187" s="270"/>
      <c r="I187" s="271"/>
      <c r="J187" s="149">
        <f t="shared" ref="J187:K189" si="18">J188</f>
        <v>6.5</v>
      </c>
      <c r="K187" s="149">
        <f t="shared" si="18"/>
        <v>5.8810000000000002</v>
      </c>
      <c r="L187" s="26">
        <f t="shared" si="13"/>
        <v>90.476923076923072</v>
      </c>
      <c r="N187" s="272"/>
    </row>
    <row r="188" spans="1:14" ht="29.45" customHeight="1">
      <c r="A188" s="55" t="s">
        <v>251</v>
      </c>
      <c r="B188" s="263">
        <v>900</v>
      </c>
      <c r="C188" s="260" t="s">
        <v>162</v>
      </c>
      <c r="D188" s="260" t="s">
        <v>135</v>
      </c>
      <c r="E188" s="7" t="s">
        <v>107</v>
      </c>
      <c r="F188" s="7" t="s">
        <v>124</v>
      </c>
      <c r="G188" s="7" t="s">
        <v>99</v>
      </c>
      <c r="H188" s="270" t="s">
        <v>252</v>
      </c>
      <c r="I188" s="271"/>
      <c r="J188" s="149">
        <f t="shared" si="18"/>
        <v>6.5</v>
      </c>
      <c r="K188" s="149">
        <f t="shared" si="18"/>
        <v>5.8810000000000002</v>
      </c>
      <c r="L188" s="26">
        <f t="shared" si="13"/>
        <v>90.476923076923072</v>
      </c>
      <c r="N188" s="272"/>
    </row>
    <row r="189" spans="1:14" ht="27" customHeight="1">
      <c r="A189" s="55" t="s">
        <v>320</v>
      </c>
      <c r="B189" s="263">
        <v>900</v>
      </c>
      <c r="C189" s="260" t="s">
        <v>162</v>
      </c>
      <c r="D189" s="260" t="s">
        <v>135</v>
      </c>
      <c r="E189" s="7" t="s">
        <v>107</v>
      </c>
      <c r="F189" s="7" t="s">
        <v>124</v>
      </c>
      <c r="G189" s="7" t="s">
        <v>99</v>
      </c>
      <c r="H189" s="270" t="s">
        <v>252</v>
      </c>
      <c r="I189" s="271">
        <v>200</v>
      </c>
      <c r="J189" s="149">
        <f t="shared" si="18"/>
        <v>6.5</v>
      </c>
      <c r="K189" s="149">
        <f t="shared" si="18"/>
        <v>5.8810000000000002</v>
      </c>
      <c r="L189" s="26">
        <f t="shared" si="13"/>
        <v>90.476923076923072</v>
      </c>
      <c r="N189" s="272"/>
    </row>
    <row r="190" spans="1:14" ht="40.5" customHeight="1">
      <c r="A190" s="55" t="s">
        <v>321</v>
      </c>
      <c r="B190" s="263">
        <v>900</v>
      </c>
      <c r="C190" s="260" t="s">
        <v>162</v>
      </c>
      <c r="D190" s="260" t="s">
        <v>135</v>
      </c>
      <c r="E190" s="7" t="s">
        <v>107</v>
      </c>
      <c r="F190" s="7" t="s">
        <v>124</v>
      </c>
      <c r="G190" s="7" t="s">
        <v>99</v>
      </c>
      <c r="H190" s="270" t="s">
        <v>252</v>
      </c>
      <c r="I190" s="271">
        <v>240</v>
      </c>
      <c r="J190" s="149">
        <f>11.5-5</f>
        <v>6.5</v>
      </c>
      <c r="K190" s="149">
        <v>5.8810000000000002</v>
      </c>
      <c r="L190" s="26">
        <f t="shared" si="13"/>
        <v>90.476923076923072</v>
      </c>
      <c r="M190" s="529">
        <v>-5</v>
      </c>
      <c r="N190" s="272"/>
    </row>
    <row r="191" spans="1:14" ht="25.15" customHeight="1">
      <c r="A191" s="55" t="s">
        <v>211</v>
      </c>
      <c r="B191" s="263">
        <v>900</v>
      </c>
      <c r="C191" s="260" t="s">
        <v>162</v>
      </c>
      <c r="D191" s="260" t="s">
        <v>160</v>
      </c>
      <c r="E191" s="7"/>
      <c r="F191" s="7"/>
      <c r="G191" s="7"/>
      <c r="H191" s="270"/>
      <c r="I191" s="271"/>
      <c r="J191" s="149">
        <f>J192</f>
        <v>580.27026999999998</v>
      </c>
      <c r="K191" s="149">
        <f>K192</f>
        <v>580.27026999999998</v>
      </c>
      <c r="L191" s="26">
        <f t="shared" si="13"/>
        <v>100</v>
      </c>
      <c r="N191" s="529"/>
    </row>
    <row r="192" spans="1:14" ht="42" customHeight="1">
      <c r="A192" s="139" t="s">
        <v>367</v>
      </c>
      <c r="B192" s="263">
        <v>900</v>
      </c>
      <c r="C192" s="260" t="s">
        <v>162</v>
      </c>
      <c r="D192" s="260" t="s">
        <v>160</v>
      </c>
      <c r="E192" s="7" t="s">
        <v>136</v>
      </c>
      <c r="F192" s="7"/>
      <c r="G192" s="7"/>
      <c r="H192" s="270"/>
      <c r="I192" s="271"/>
      <c r="J192" s="149">
        <f>J194</f>
        <v>580.27026999999998</v>
      </c>
      <c r="K192" s="26">
        <f>K194</f>
        <v>580.27026999999998</v>
      </c>
      <c r="L192" s="26">
        <f t="shared" si="13"/>
        <v>100</v>
      </c>
      <c r="N192" s="529"/>
    </row>
    <row r="193" spans="1:14" ht="46.9" customHeight="1">
      <c r="A193" s="139" t="s">
        <v>537</v>
      </c>
      <c r="B193" s="263">
        <v>900</v>
      </c>
      <c r="C193" s="260" t="s">
        <v>162</v>
      </c>
      <c r="D193" s="260" t="s">
        <v>160</v>
      </c>
      <c r="E193" s="7" t="s">
        <v>136</v>
      </c>
      <c r="F193" s="7" t="s">
        <v>124</v>
      </c>
      <c r="G193" s="7"/>
      <c r="H193" s="270"/>
      <c r="I193" s="271"/>
      <c r="J193" s="149">
        <f>J194</f>
        <v>580.27026999999998</v>
      </c>
      <c r="K193" s="149">
        <f>K194</f>
        <v>580.27026999999998</v>
      </c>
      <c r="L193" s="26">
        <f t="shared" si="13"/>
        <v>100</v>
      </c>
      <c r="N193" s="529"/>
    </row>
    <row r="194" spans="1:14" ht="39.6" customHeight="1">
      <c r="A194" s="139" t="s">
        <v>524</v>
      </c>
      <c r="B194" s="263">
        <v>900</v>
      </c>
      <c r="C194" s="260" t="s">
        <v>162</v>
      </c>
      <c r="D194" s="260" t="s">
        <v>160</v>
      </c>
      <c r="E194" s="7" t="s">
        <v>136</v>
      </c>
      <c r="F194" s="7" t="s">
        <v>124</v>
      </c>
      <c r="G194" s="7" t="s">
        <v>136</v>
      </c>
      <c r="H194" s="270"/>
      <c r="I194" s="271"/>
      <c r="J194" s="149">
        <f>J195</f>
        <v>580.27026999999998</v>
      </c>
      <c r="K194" s="149">
        <f>K195</f>
        <v>580.27026999999998</v>
      </c>
      <c r="L194" s="26">
        <f t="shared" si="13"/>
        <v>100</v>
      </c>
      <c r="N194" s="529"/>
    </row>
    <row r="195" spans="1:14" ht="50.45" customHeight="1">
      <c r="A195" s="55" t="s">
        <v>525</v>
      </c>
      <c r="B195" s="263">
        <v>900</v>
      </c>
      <c r="C195" s="260" t="s">
        <v>162</v>
      </c>
      <c r="D195" s="260" t="s">
        <v>160</v>
      </c>
      <c r="E195" s="7" t="s">
        <v>136</v>
      </c>
      <c r="F195" s="7" t="s">
        <v>124</v>
      </c>
      <c r="G195" s="7" t="s">
        <v>136</v>
      </c>
      <c r="H195" s="270" t="s">
        <v>526</v>
      </c>
      <c r="I195" s="271"/>
      <c r="J195" s="149">
        <f>J197</f>
        <v>580.27026999999998</v>
      </c>
      <c r="K195" s="149">
        <f>K197</f>
        <v>580.27026999999998</v>
      </c>
      <c r="L195" s="26">
        <f t="shared" si="13"/>
        <v>100</v>
      </c>
      <c r="N195" s="529"/>
    </row>
    <row r="196" spans="1:14" ht="27" customHeight="1">
      <c r="A196" s="55" t="s">
        <v>320</v>
      </c>
      <c r="B196" s="263">
        <v>900</v>
      </c>
      <c r="C196" s="260" t="s">
        <v>162</v>
      </c>
      <c r="D196" s="260" t="s">
        <v>160</v>
      </c>
      <c r="E196" s="7" t="s">
        <v>136</v>
      </c>
      <c r="F196" s="7" t="s">
        <v>124</v>
      </c>
      <c r="G196" s="7" t="s">
        <v>136</v>
      </c>
      <c r="H196" s="270" t="s">
        <v>526</v>
      </c>
      <c r="I196" s="271">
        <v>200</v>
      </c>
      <c r="J196" s="149">
        <f>J197</f>
        <v>580.27026999999998</v>
      </c>
      <c r="K196" s="149">
        <f>K197</f>
        <v>580.27026999999998</v>
      </c>
      <c r="L196" s="26">
        <f t="shared" si="13"/>
        <v>100</v>
      </c>
      <c r="N196" s="529"/>
    </row>
    <row r="197" spans="1:14" ht="40.5" customHeight="1">
      <c r="A197" s="55" t="s">
        <v>321</v>
      </c>
      <c r="B197" s="263">
        <v>900</v>
      </c>
      <c r="C197" s="260" t="s">
        <v>162</v>
      </c>
      <c r="D197" s="260" t="s">
        <v>160</v>
      </c>
      <c r="E197" s="7" t="s">
        <v>136</v>
      </c>
      <c r="F197" s="7" t="s">
        <v>124</v>
      </c>
      <c r="G197" s="7" t="s">
        <v>136</v>
      </c>
      <c r="H197" s="270" t="s">
        <v>526</v>
      </c>
      <c r="I197" s="271">
        <v>240</v>
      </c>
      <c r="J197" s="149">
        <f>729.57499-149.30472</f>
        <v>580.27026999999998</v>
      </c>
      <c r="K197" s="149">
        <f>729.57499-149.30472</f>
        <v>580.27026999999998</v>
      </c>
      <c r="L197" s="26">
        <f t="shared" si="13"/>
        <v>100</v>
      </c>
      <c r="M197" s="529">
        <v>-149.30472</v>
      </c>
      <c r="N197" s="529"/>
    </row>
    <row r="198" spans="1:14" ht="22.9" customHeight="1">
      <c r="A198" s="55" t="s">
        <v>151</v>
      </c>
      <c r="B198" s="263">
        <v>900</v>
      </c>
      <c r="C198" s="7" t="s">
        <v>163</v>
      </c>
      <c r="D198" s="7"/>
      <c r="E198" s="7"/>
      <c r="F198" s="7"/>
      <c r="G198" s="7"/>
      <c r="H198" s="270"/>
      <c r="I198" s="271"/>
      <c r="J198" s="149">
        <f>J205+J199</f>
        <v>38.823140000000002</v>
      </c>
      <c r="K198" s="149">
        <f>K205+K199</f>
        <v>38.823140000000002</v>
      </c>
      <c r="L198" s="26">
        <f t="shared" si="13"/>
        <v>100</v>
      </c>
      <c r="N198" s="272"/>
    </row>
    <row r="199" spans="1:14" ht="22.9" customHeight="1">
      <c r="A199" s="55" t="s">
        <v>168</v>
      </c>
      <c r="B199" s="263">
        <v>900</v>
      </c>
      <c r="C199" s="7" t="s">
        <v>163</v>
      </c>
      <c r="D199" s="7" t="s">
        <v>135</v>
      </c>
      <c r="E199" s="7"/>
      <c r="F199" s="7"/>
      <c r="G199" s="7"/>
      <c r="H199" s="270"/>
      <c r="I199" s="271"/>
      <c r="J199" s="149">
        <f t="shared" ref="J199:K201" si="19">J200</f>
        <v>13.223140000000001</v>
      </c>
      <c r="K199" s="149">
        <f t="shared" si="19"/>
        <v>13.223140000000001</v>
      </c>
      <c r="L199" s="26">
        <f t="shared" si="13"/>
        <v>100</v>
      </c>
      <c r="N199" s="529"/>
    </row>
    <row r="200" spans="1:14" ht="41.45" customHeight="1">
      <c r="A200" s="55" t="s">
        <v>380</v>
      </c>
      <c r="B200" s="263">
        <v>900</v>
      </c>
      <c r="C200" s="7" t="s">
        <v>163</v>
      </c>
      <c r="D200" s="7" t="s">
        <v>135</v>
      </c>
      <c r="E200" s="7" t="s">
        <v>160</v>
      </c>
      <c r="F200" s="7"/>
      <c r="G200" s="7"/>
      <c r="H200" s="270"/>
      <c r="I200" s="271"/>
      <c r="J200" s="149">
        <f t="shared" si="19"/>
        <v>13.223140000000001</v>
      </c>
      <c r="K200" s="149">
        <f t="shared" si="19"/>
        <v>13.223140000000001</v>
      </c>
      <c r="L200" s="26">
        <f t="shared" si="13"/>
        <v>100</v>
      </c>
      <c r="N200" s="529"/>
    </row>
    <row r="201" spans="1:14" ht="22.9" customHeight="1">
      <c r="A201" s="604" t="s">
        <v>199</v>
      </c>
      <c r="B201" s="263">
        <v>900</v>
      </c>
      <c r="C201" s="7" t="s">
        <v>163</v>
      </c>
      <c r="D201" s="7" t="s">
        <v>135</v>
      </c>
      <c r="E201" s="7" t="s">
        <v>160</v>
      </c>
      <c r="F201" s="7" t="s">
        <v>101</v>
      </c>
      <c r="G201" s="7" t="s">
        <v>135</v>
      </c>
      <c r="H201" s="270"/>
      <c r="I201" s="271"/>
      <c r="J201" s="149">
        <f t="shared" si="19"/>
        <v>13.223140000000001</v>
      </c>
      <c r="K201" s="149">
        <f t="shared" si="19"/>
        <v>13.223140000000001</v>
      </c>
      <c r="L201" s="26">
        <f t="shared" ref="L201:L264" si="20">K201/J201*100</f>
        <v>100</v>
      </c>
      <c r="N201" s="529"/>
    </row>
    <row r="202" spans="1:14" ht="24" customHeight="1">
      <c r="A202" s="55" t="s">
        <v>255</v>
      </c>
      <c r="B202" s="263">
        <v>900</v>
      </c>
      <c r="C202" s="7" t="s">
        <v>163</v>
      </c>
      <c r="D202" s="7" t="s">
        <v>135</v>
      </c>
      <c r="E202" s="7" t="s">
        <v>160</v>
      </c>
      <c r="F202" s="7" t="s">
        <v>101</v>
      </c>
      <c r="G202" s="7" t="s">
        <v>135</v>
      </c>
      <c r="H202" s="7" t="s">
        <v>256</v>
      </c>
      <c r="I202" s="7"/>
      <c r="J202" s="149">
        <f>J203</f>
        <v>13.223140000000001</v>
      </c>
      <c r="K202" s="149">
        <f>K203</f>
        <v>13.223140000000001</v>
      </c>
      <c r="L202" s="26">
        <f t="shared" si="20"/>
        <v>100</v>
      </c>
      <c r="N202" s="529"/>
    </row>
    <row r="203" spans="1:14" ht="22.9" customHeight="1">
      <c r="A203" s="55" t="s">
        <v>320</v>
      </c>
      <c r="B203" s="263">
        <v>900</v>
      </c>
      <c r="C203" s="7" t="s">
        <v>163</v>
      </c>
      <c r="D203" s="7" t="s">
        <v>135</v>
      </c>
      <c r="E203" s="7" t="s">
        <v>160</v>
      </c>
      <c r="F203" s="7" t="s">
        <v>101</v>
      </c>
      <c r="G203" s="7" t="s">
        <v>135</v>
      </c>
      <c r="H203" s="7" t="s">
        <v>256</v>
      </c>
      <c r="I203" s="7" t="s">
        <v>318</v>
      </c>
      <c r="J203" s="149">
        <f>J204</f>
        <v>13.223140000000001</v>
      </c>
      <c r="K203" s="149">
        <f>K204</f>
        <v>13.223140000000001</v>
      </c>
      <c r="L203" s="26">
        <f t="shared" si="20"/>
        <v>100</v>
      </c>
      <c r="N203" s="529"/>
    </row>
    <row r="204" spans="1:14" ht="38.450000000000003" customHeight="1">
      <c r="A204" s="55" t="s">
        <v>321</v>
      </c>
      <c r="B204" s="263">
        <v>900</v>
      </c>
      <c r="C204" s="7" t="s">
        <v>163</v>
      </c>
      <c r="D204" s="7" t="s">
        <v>135</v>
      </c>
      <c r="E204" s="7" t="s">
        <v>160</v>
      </c>
      <c r="F204" s="7" t="s">
        <v>101</v>
      </c>
      <c r="G204" s="7" t="s">
        <v>135</v>
      </c>
      <c r="H204" s="7" t="s">
        <v>256</v>
      </c>
      <c r="I204" s="7" t="s">
        <v>319</v>
      </c>
      <c r="J204" s="151">
        <f>15-1.77686</f>
        <v>13.223140000000001</v>
      </c>
      <c r="K204" s="151">
        <f>15-1.77686</f>
        <v>13.223140000000001</v>
      </c>
      <c r="L204" s="26">
        <f t="shared" si="20"/>
        <v>100</v>
      </c>
      <c r="M204" s="529">
        <v>-1.7768600000000001</v>
      </c>
      <c r="N204" s="529"/>
    </row>
    <row r="205" spans="1:14" ht="23.45" customHeight="1">
      <c r="A205" s="197" t="s">
        <v>12</v>
      </c>
      <c r="B205" s="7" t="s">
        <v>137</v>
      </c>
      <c r="C205" s="7" t="s">
        <v>163</v>
      </c>
      <c r="D205" s="7" t="s">
        <v>163</v>
      </c>
      <c r="E205" s="7"/>
      <c r="F205" s="7"/>
      <c r="G205" s="7"/>
      <c r="H205" s="270"/>
      <c r="I205" s="271"/>
      <c r="J205" s="26">
        <f>J206</f>
        <v>25.6</v>
      </c>
      <c r="K205" s="26">
        <f>K206</f>
        <v>25.6</v>
      </c>
      <c r="L205" s="26">
        <f t="shared" si="20"/>
        <v>100</v>
      </c>
      <c r="N205" s="238"/>
    </row>
    <row r="206" spans="1:14" ht="42" customHeight="1">
      <c r="A206" s="55" t="s">
        <v>1</v>
      </c>
      <c r="B206" s="7" t="s">
        <v>137</v>
      </c>
      <c r="C206" s="7" t="s">
        <v>163</v>
      </c>
      <c r="D206" s="7" t="s">
        <v>163</v>
      </c>
      <c r="E206" s="7" t="s">
        <v>230</v>
      </c>
      <c r="F206" s="7" t="s">
        <v>101</v>
      </c>
      <c r="G206" s="7"/>
      <c r="H206" s="7"/>
      <c r="I206" s="7"/>
      <c r="J206" s="26">
        <f>J208</f>
        <v>25.6</v>
      </c>
      <c r="K206" s="26">
        <f>K208</f>
        <v>25.6</v>
      </c>
      <c r="L206" s="26">
        <f t="shared" si="20"/>
        <v>100</v>
      </c>
      <c r="N206" s="238"/>
    </row>
    <row r="207" spans="1:14" ht="39.6" customHeight="1">
      <c r="A207" s="122" t="s">
        <v>49</v>
      </c>
      <c r="B207" s="7" t="s">
        <v>137</v>
      </c>
      <c r="C207" s="7" t="s">
        <v>163</v>
      </c>
      <c r="D207" s="7" t="s">
        <v>163</v>
      </c>
      <c r="E207" s="7" t="s">
        <v>230</v>
      </c>
      <c r="F207" s="7" t="s">
        <v>101</v>
      </c>
      <c r="G207" s="7" t="s">
        <v>135</v>
      </c>
      <c r="H207" s="7"/>
      <c r="I207" s="7"/>
      <c r="J207" s="26">
        <f t="shared" ref="J207:K209" si="21">J208</f>
        <v>25.6</v>
      </c>
      <c r="K207" s="26">
        <f t="shared" si="21"/>
        <v>25.6</v>
      </c>
      <c r="L207" s="26">
        <f t="shared" si="20"/>
        <v>100</v>
      </c>
      <c r="N207" s="238"/>
    </row>
    <row r="208" spans="1:14" ht="24" customHeight="1">
      <c r="A208" s="55" t="s">
        <v>103</v>
      </c>
      <c r="B208" s="7" t="s">
        <v>137</v>
      </c>
      <c r="C208" s="7" t="s">
        <v>163</v>
      </c>
      <c r="D208" s="7" t="s">
        <v>163</v>
      </c>
      <c r="E208" s="7" t="s">
        <v>230</v>
      </c>
      <c r="F208" s="7" t="s">
        <v>101</v>
      </c>
      <c r="G208" s="7" t="s">
        <v>135</v>
      </c>
      <c r="H208" s="7" t="s">
        <v>193</v>
      </c>
      <c r="I208" s="7"/>
      <c r="J208" s="26">
        <f t="shared" si="21"/>
        <v>25.6</v>
      </c>
      <c r="K208" s="26">
        <f t="shared" si="21"/>
        <v>25.6</v>
      </c>
      <c r="L208" s="26">
        <f t="shared" si="20"/>
        <v>100</v>
      </c>
      <c r="N208" s="238"/>
    </row>
    <row r="209" spans="1:14" ht="28.9" customHeight="1">
      <c r="A209" s="55" t="s">
        <v>320</v>
      </c>
      <c r="B209" s="7" t="s">
        <v>137</v>
      </c>
      <c r="C209" s="7" t="s">
        <v>163</v>
      </c>
      <c r="D209" s="7" t="s">
        <v>163</v>
      </c>
      <c r="E209" s="7" t="s">
        <v>230</v>
      </c>
      <c r="F209" s="7" t="s">
        <v>101</v>
      </c>
      <c r="G209" s="7" t="s">
        <v>135</v>
      </c>
      <c r="H209" s="7" t="s">
        <v>193</v>
      </c>
      <c r="I209" s="7" t="s">
        <v>318</v>
      </c>
      <c r="J209" s="26">
        <f t="shared" si="21"/>
        <v>25.6</v>
      </c>
      <c r="K209" s="26">
        <f t="shared" si="21"/>
        <v>25.6</v>
      </c>
      <c r="L209" s="26">
        <f t="shared" si="20"/>
        <v>100</v>
      </c>
      <c r="N209" s="238"/>
    </row>
    <row r="210" spans="1:14" ht="40.5" customHeight="1">
      <c r="A210" s="55" t="s">
        <v>321</v>
      </c>
      <c r="B210" s="7" t="s">
        <v>137</v>
      </c>
      <c r="C210" s="7" t="s">
        <v>163</v>
      </c>
      <c r="D210" s="7" t="s">
        <v>163</v>
      </c>
      <c r="E210" s="7" t="s">
        <v>230</v>
      </c>
      <c r="F210" s="7" t="s">
        <v>101</v>
      </c>
      <c r="G210" s="7" t="s">
        <v>135</v>
      </c>
      <c r="H210" s="7" t="s">
        <v>193</v>
      </c>
      <c r="I210" s="7" t="s">
        <v>319</v>
      </c>
      <c r="J210" s="26">
        <v>25.6</v>
      </c>
      <c r="K210" s="26">
        <v>25.6</v>
      </c>
      <c r="L210" s="26">
        <f t="shared" si="20"/>
        <v>100</v>
      </c>
      <c r="N210" s="238"/>
    </row>
    <row r="211" spans="1:14" ht="22.15" customHeight="1">
      <c r="A211" s="55" t="s">
        <v>157</v>
      </c>
      <c r="B211" s="7" t="s">
        <v>137</v>
      </c>
      <c r="C211" s="7" t="s">
        <v>161</v>
      </c>
      <c r="D211" s="7"/>
      <c r="E211" s="7"/>
      <c r="F211" s="7"/>
      <c r="G211" s="7"/>
      <c r="H211" s="7"/>
      <c r="I211" s="7"/>
      <c r="J211" s="26">
        <f>J212+J219+J226</f>
        <v>6746.0971300000001</v>
      </c>
      <c r="K211" s="26">
        <f>K212+K219+K226</f>
        <v>6456.6481300000005</v>
      </c>
      <c r="L211" s="26">
        <f t="shared" si="20"/>
        <v>95.709385820835351</v>
      </c>
      <c r="N211" s="238"/>
    </row>
    <row r="212" spans="1:14" ht="25.9" customHeight="1">
      <c r="A212" s="55" t="s">
        <v>110</v>
      </c>
      <c r="B212" s="7" t="s">
        <v>137</v>
      </c>
      <c r="C212" s="7" t="s">
        <v>161</v>
      </c>
      <c r="D212" s="7" t="s">
        <v>135</v>
      </c>
      <c r="E212" s="7"/>
      <c r="F212" s="7"/>
      <c r="G212" s="7"/>
      <c r="H212" s="7"/>
      <c r="I212" s="7"/>
      <c r="J212" s="26">
        <f>J213</f>
        <v>521.43412999999998</v>
      </c>
      <c r="K212" s="26">
        <f>K213</f>
        <v>521.43412999999998</v>
      </c>
      <c r="L212" s="26">
        <f t="shared" si="20"/>
        <v>100</v>
      </c>
      <c r="N212" s="238"/>
    </row>
    <row r="213" spans="1:14" ht="37.9" customHeight="1">
      <c r="A213" s="55" t="s">
        <v>364</v>
      </c>
      <c r="B213" s="7" t="s">
        <v>137</v>
      </c>
      <c r="C213" s="7" t="s">
        <v>161</v>
      </c>
      <c r="D213" s="7" t="s">
        <v>135</v>
      </c>
      <c r="E213" s="7" t="s">
        <v>159</v>
      </c>
      <c r="F213" s="7"/>
      <c r="G213" s="7"/>
      <c r="H213" s="7"/>
      <c r="I213" s="7"/>
      <c r="J213" s="26">
        <f>J214</f>
        <v>521.43412999999998</v>
      </c>
      <c r="K213" s="26">
        <f>K214</f>
        <v>521.43412999999998</v>
      </c>
      <c r="L213" s="26">
        <f t="shared" si="20"/>
        <v>100</v>
      </c>
      <c r="N213" s="238"/>
    </row>
    <row r="214" spans="1:14" ht="27.6" customHeight="1">
      <c r="A214" s="230" t="s">
        <v>18</v>
      </c>
      <c r="B214" s="7" t="s">
        <v>137</v>
      </c>
      <c r="C214" s="7" t="s">
        <v>161</v>
      </c>
      <c r="D214" s="7" t="s">
        <v>135</v>
      </c>
      <c r="E214" s="7" t="s">
        <v>159</v>
      </c>
      <c r="F214" s="7" t="s">
        <v>124</v>
      </c>
      <c r="G214" s="7"/>
      <c r="H214" s="7"/>
      <c r="I214" s="7"/>
      <c r="J214" s="26">
        <f>J216</f>
        <v>521.43412999999998</v>
      </c>
      <c r="K214" s="26">
        <f>K216</f>
        <v>521.43412999999998</v>
      </c>
      <c r="L214" s="26">
        <f t="shared" si="20"/>
        <v>100</v>
      </c>
      <c r="N214" s="238"/>
    </row>
    <row r="215" spans="1:14" ht="37.9" customHeight="1">
      <c r="A215" s="273" t="s">
        <v>17</v>
      </c>
      <c r="B215" s="7" t="s">
        <v>137</v>
      </c>
      <c r="C215" s="7" t="s">
        <v>161</v>
      </c>
      <c r="D215" s="7" t="s">
        <v>135</v>
      </c>
      <c r="E215" s="7" t="s">
        <v>159</v>
      </c>
      <c r="F215" s="7" t="s">
        <v>124</v>
      </c>
      <c r="G215" s="7" t="s">
        <v>135</v>
      </c>
      <c r="H215" s="7"/>
      <c r="I215" s="7"/>
      <c r="J215" s="26">
        <f t="shared" ref="J215:K217" si="22">J216</f>
        <v>521.43412999999998</v>
      </c>
      <c r="K215" s="149">
        <f t="shared" si="22"/>
        <v>521.43412999999998</v>
      </c>
      <c r="L215" s="26">
        <f t="shared" si="20"/>
        <v>100</v>
      </c>
      <c r="N215" s="238"/>
    </row>
    <row r="216" spans="1:14" ht="42" customHeight="1">
      <c r="A216" s="55" t="s">
        <v>5</v>
      </c>
      <c r="B216" s="7" t="s">
        <v>137</v>
      </c>
      <c r="C216" s="7" t="s">
        <v>161</v>
      </c>
      <c r="D216" s="7" t="s">
        <v>135</v>
      </c>
      <c r="E216" s="7" t="s">
        <v>159</v>
      </c>
      <c r="F216" s="7" t="s">
        <v>124</v>
      </c>
      <c r="G216" s="7" t="s">
        <v>135</v>
      </c>
      <c r="H216" s="7" t="s">
        <v>194</v>
      </c>
      <c r="I216" s="7"/>
      <c r="J216" s="26">
        <f t="shared" si="22"/>
        <v>521.43412999999998</v>
      </c>
      <c r="K216" s="149">
        <f t="shared" si="22"/>
        <v>521.43412999999998</v>
      </c>
      <c r="L216" s="26">
        <f t="shared" si="20"/>
        <v>100</v>
      </c>
      <c r="N216" s="238"/>
    </row>
    <row r="217" spans="1:14" ht="27" customHeight="1">
      <c r="A217" s="178" t="s">
        <v>327</v>
      </c>
      <c r="B217" s="7" t="s">
        <v>137</v>
      </c>
      <c r="C217" s="7" t="s">
        <v>161</v>
      </c>
      <c r="D217" s="7" t="s">
        <v>135</v>
      </c>
      <c r="E217" s="7" t="s">
        <v>159</v>
      </c>
      <c r="F217" s="7" t="s">
        <v>124</v>
      </c>
      <c r="G217" s="7" t="s">
        <v>135</v>
      </c>
      <c r="H217" s="7" t="s">
        <v>194</v>
      </c>
      <c r="I217" s="7" t="s">
        <v>326</v>
      </c>
      <c r="J217" s="26">
        <f t="shared" si="22"/>
        <v>521.43412999999998</v>
      </c>
      <c r="K217" s="149">
        <f t="shared" si="22"/>
        <v>521.43412999999998</v>
      </c>
      <c r="L217" s="26">
        <f t="shared" si="20"/>
        <v>100</v>
      </c>
      <c r="N217" s="238"/>
    </row>
    <row r="218" spans="1:14" ht="23.45" customHeight="1">
      <c r="A218" s="178" t="s">
        <v>329</v>
      </c>
      <c r="B218" s="7" t="s">
        <v>137</v>
      </c>
      <c r="C218" s="7" t="s">
        <v>161</v>
      </c>
      <c r="D218" s="7" t="s">
        <v>135</v>
      </c>
      <c r="E218" s="7" t="s">
        <v>159</v>
      </c>
      <c r="F218" s="7" t="s">
        <v>124</v>
      </c>
      <c r="G218" s="7" t="s">
        <v>135</v>
      </c>
      <c r="H218" s="7" t="s">
        <v>194</v>
      </c>
      <c r="I218" s="7" t="s">
        <v>328</v>
      </c>
      <c r="J218" s="379">
        <v>521.43412999999998</v>
      </c>
      <c r="K218" s="379">
        <v>521.43412999999998</v>
      </c>
      <c r="L218" s="26">
        <f t="shared" si="20"/>
        <v>100</v>
      </c>
      <c r="M218" s="529">
        <v>13.7</v>
      </c>
      <c r="N218" s="238"/>
    </row>
    <row r="219" spans="1:14" ht="25.15" customHeight="1">
      <c r="A219" s="55" t="s">
        <v>167</v>
      </c>
      <c r="B219" s="7" t="s">
        <v>137</v>
      </c>
      <c r="C219" s="7" t="s">
        <v>161</v>
      </c>
      <c r="D219" s="7" t="s">
        <v>159</v>
      </c>
      <c r="E219" s="7"/>
      <c r="F219" s="7"/>
      <c r="G219" s="7"/>
      <c r="H219" s="7"/>
      <c r="I219" s="7"/>
      <c r="J219" s="26">
        <f>J220</f>
        <v>1300.194</v>
      </c>
      <c r="K219" s="26">
        <f>K220</f>
        <v>1300.194</v>
      </c>
      <c r="L219" s="26">
        <f t="shared" si="20"/>
        <v>100</v>
      </c>
      <c r="N219" s="238"/>
    </row>
    <row r="220" spans="1:14" ht="42.75" customHeight="1">
      <c r="A220" s="218" t="s">
        <v>468</v>
      </c>
      <c r="B220" s="263">
        <v>900</v>
      </c>
      <c r="C220" s="263" t="s">
        <v>161</v>
      </c>
      <c r="D220" s="263" t="s">
        <v>159</v>
      </c>
      <c r="E220" s="260" t="s">
        <v>136</v>
      </c>
      <c r="F220" s="263"/>
      <c r="G220" s="263"/>
      <c r="H220" s="246"/>
      <c r="I220" s="64"/>
      <c r="J220" s="149">
        <f>SUM(J222)</f>
        <v>1300.194</v>
      </c>
      <c r="K220" s="149">
        <f>SUM(K222)</f>
        <v>1300.194</v>
      </c>
      <c r="L220" s="26">
        <f t="shared" si="20"/>
        <v>100</v>
      </c>
      <c r="N220" s="238"/>
    </row>
    <row r="221" spans="1:14" ht="25.9" customHeight="1">
      <c r="A221" s="127" t="s">
        <v>368</v>
      </c>
      <c r="B221" s="263">
        <v>900</v>
      </c>
      <c r="C221" s="263" t="s">
        <v>161</v>
      </c>
      <c r="D221" s="263" t="s">
        <v>159</v>
      </c>
      <c r="E221" s="260" t="s">
        <v>136</v>
      </c>
      <c r="F221" s="263">
        <v>2</v>
      </c>
      <c r="G221" s="263"/>
      <c r="H221" s="246"/>
      <c r="I221" s="64"/>
      <c r="J221" s="149">
        <f t="shared" ref="J221:K224" si="23">J222</f>
        <v>1300.194</v>
      </c>
      <c r="K221" s="149">
        <f t="shared" si="23"/>
        <v>1300.194</v>
      </c>
      <c r="L221" s="26">
        <f t="shared" si="20"/>
        <v>100</v>
      </c>
      <c r="N221" s="238"/>
    </row>
    <row r="222" spans="1:14" ht="27.6" customHeight="1">
      <c r="A222" s="216" t="s">
        <v>42</v>
      </c>
      <c r="B222" s="263">
        <v>900</v>
      </c>
      <c r="C222" s="263" t="s">
        <v>161</v>
      </c>
      <c r="D222" s="263" t="s">
        <v>159</v>
      </c>
      <c r="E222" s="260" t="s">
        <v>136</v>
      </c>
      <c r="F222" s="263">
        <v>2</v>
      </c>
      <c r="G222" s="7" t="s">
        <v>135</v>
      </c>
      <c r="H222" s="246"/>
      <c r="I222" s="64"/>
      <c r="J222" s="149">
        <f t="shared" si="23"/>
        <v>1300.194</v>
      </c>
      <c r="K222" s="149">
        <f t="shared" si="23"/>
        <v>1300.194</v>
      </c>
      <c r="L222" s="26">
        <f t="shared" si="20"/>
        <v>100</v>
      </c>
      <c r="N222" s="238"/>
    </row>
    <row r="223" spans="1:14" ht="39.75" customHeight="1">
      <c r="A223" s="55" t="s">
        <v>3</v>
      </c>
      <c r="B223" s="263">
        <v>900</v>
      </c>
      <c r="C223" s="263" t="s">
        <v>161</v>
      </c>
      <c r="D223" s="263" t="s">
        <v>159</v>
      </c>
      <c r="E223" s="260" t="s">
        <v>136</v>
      </c>
      <c r="F223" s="263">
        <v>2</v>
      </c>
      <c r="G223" s="7" t="s">
        <v>135</v>
      </c>
      <c r="H223" s="263" t="s">
        <v>264</v>
      </c>
      <c r="I223" s="64"/>
      <c r="J223" s="149">
        <f t="shared" si="23"/>
        <v>1300.194</v>
      </c>
      <c r="K223" s="149">
        <f t="shared" si="23"/>
        <v>1300.194</v>
      </c>
      <c r="L223" s="26">
        <f t="shared" si="20"/>
        <v>100</v>
      </c>
      <c r="N223" s="238"/>
    </row>
    <row r="224" spans="1:14" ht="24.6" customHeight="1">
      <c r="A224" s="178" t="s">
        <v>327</v>
      </c>
      <c r="B224" s="263">
        <v>900</v>
      </c>
      <c r="C224" s="263" t="s">
        <v>161</v>
      </c>
      <c r="D224" s="263" t="s">
        <v>159</v>
      </c>
      <c r="E224" s="260" t="s">
        <v>136</v>
      </c>
      <c r="F224" s="263">
        <v>2</v>
      </c>
      <c r="G224" s="7" t="s">
        <v>135</v>
      </c>
      <c r="H224" s="263" t="s">
        <v>264</v>
      </c>
      <c r="I224" s="64">
        <v>300</v>
      </c>
      <c r="J224" s="149">
        <f t="shared" si="23"/>
        <v>1300.194</v>
      </c>
      <c r="K224" s="149">
        <f t="shared" si="23"/>
        <v>1300.194</v>
      </c>
      <c r="L224" s="26">
        <f t="shared" si="20"/>
        <v>100</v>
      </c>
      <c r="N224" s="238"/>
    </row>
    <row r="225" spans="1:14" ht="27" customHeight="1">
      <c r="A225" s="55" t="s">
        <v>344</v>
      </c>
      <c r="B225" s="263">
        <v>900</v>
      </c>
      <c r="C225" s="263" t="s">
        <v>161</v>
      </c>
      <c r="D225" s="263" t="s">
        <v>159</v>
      </c>
      <c r="E225" s="260" t="s">
        <v>136</v>
      </c>
      <c r="F225" s="263">
        <v>2</v>
      </c>
      <c r="G225" s="7" t="s">
        <v>135</v>
      </c>
      <c r="H225" s="263" t="s">
        <v>264</v>
      </c>
      <c r="I225" s="64">
        <v>320</v>
      </c>
      <c r="J225" s="149">
        <v>1300.194</v>
      </c>
      <c r="K225" s="149">
        <v>1300.194</v>
      </c>
      <c r="L225" s="26">
        <f t="shared" si="20"/>
        <v>100</v>
      </c>
      <c r="N225" s="238"/>
    </row>
    <row r="226" spans="1:14" ht="26.45" customHeight="1">
      <c r="A226" s="55" t="s">
        <v>170</v>
      </c>
      <c r="B226" s="7" t="s">
        <v>137</v>
      </c>
      <c r="C226" s="7" t="s">
        <v>161</v>
      </c>
      <c r="D226" s="7" t="s">
        <v>136</v>
      </c>
      <c r="E226" s="7"/>
      <c r="F226" s="7"/>
      <c r="G226" s="7"/>
      <c r="H226" s="7"/>
      <c r="I226" s="7"/>
      <c r="J226" s="26">
        <f>J227+J233+J239</f>
        <v>4924.4690000000001</v>
      </c>
      <c r="K226" s="26">
        <f>K227+K233+K239</f>
        <v>4635.0200000000004</v>
      </c>
      <c r="L226" s="26">
        <f t="shared" si="20"/>
        <v>94.122229219028497</v>
      </c>
      <c r="N226" s="238"/>
    </row>
    <row r="227" spans="1:14" ht="50.45" customHeight="1">
      <c r="A227" s="55" t="s">
        <v>380</v>
      </c>
      <c r="B227" s="7" t="s">
        <v>137</v>
      </c>
      <c r="C227" s="7" t="s">
        <v>161</v>
      </c>
      <c r="D227" s="7" t="s">
        <v>136</v>
      </c>
      <c r="E227" s="7" t="s">
        <v>160</v>
      </c>
      <c r="F227" s="7"/>
      <c r="G227" s="7"/>
      <c r="H227" s="7"/>
      <c r="I227" s="7"/>
      <c r="J227" s="26">
        <f t="shared" ref="J227:K229" si="24">J228</f>
        <v>1448.1</v>
      </c>
      <c r="K227" s="26">
        <f t="shared" si="24"/>
        <v>1262.6510000000001</v>
      </c>
      <c r="L227" s="26">
        <f t="shared" si="20"/>
        <v>87.193633036392526</v>
      </c>
      <c r="M227" s="533"/>
      <c r="N227" s="238"/>
    </row>
    <row r="228" spans="1:14" ht="59.25" customHeight="1">
      <c r="A228" s="178" t="s">
        <v>227</v>
      </c>
      <c r="B228" s="7" t="s">
        <v>137</v>
      </c>
      <c r="C228" s="7" t="s">
        <v>161</v>
      </c>
      <c r="D228" s="7" t="s">
        <v>136</v>
      </c>
      <c r="E228" s="7" t="s">
        <v>160</v>
      </c>
      <c r="F228" s="7" t="s">
        <v>101</v>
      </c>
      <c r="G228" s="7" t="s">
        <v>136</v>
      </c>
      <c r="H228" s="7"/>
      <c r="I228" s="7"/>
      <c r="J228" s="26">
        <f t="shared" si="24"/>
        <v>1448.1</v>
      </c>
      <c r="K228" s="26">
        <f t="shared" si="24"/>
        <v>1262.6510000000001</v>
      </c>
      <c r="L228" s="26">
        <f t="shared" si="20"/>
        <v>87.193633036392526</v>
      </c>
      <c r="N228" s="238"/>
    </row>
    <row r="229" spans="1:14" ht="189" customHeight="1">
      <c r="A229" s="186" t="s">
        <v>310</v>
      </c>
      <c r="B229" s="7" t="s">
        <v>137</v>
      </c>
      <c r="C229" s="7" t="s">
        <v>161</v>
      </c>
      <c r="D229" s="7" t="s">
        <v>136</v>
      </c>
      <c r="E229" s="7" t="s">
        <v>160</v>
      </c>
      <c r="F229" s="7" t="s">
        <v>101</v>
      </c>
      <c r="G229" s="7" t="s">
        <v>136</v>
      </c>
      <c r="H229" s="7" t="s">
        <v>195</v>
      </c>
      <c r="I229" s="7"/>
      <c r="J229" s="26">
        <f t="shared" si="24"/>
        <v>1448.1</v>
      </c>
      <c r="K229" s="26">
        <f t="shared" si="24"/>
        <v>1262.6510000000001</v>
      </c>
      <c r="L229" s="26">
        <f t="shared" si="20"/>
        <v>87.193633036392526</v>
      </c>
      <c r="N229" s="238"/>
    </row>
    <row r="230" spans="1:14" ht="22.9" customHeight="1">
      <c r="A230" s="178" t="s">
        <v>327</v>
      </c>
      <c r="B230" s="7" t="s">
        <v>137</v>
      </c>
      <c r="C230" s="7" t="s">
        <v>161</v>
      </c>
      <c r="D230" s="7" t="s">
        <v>136</v>
      </c>
      <c r="E230" s="7" t="s">
        <v>160</v>
      </c>
      <c r="F230" s="7" t="s">
        <v>101</v>
      </c>
      <c r="G230" s="7" t="s">
        <v>136</v>
      </c>
      <c r="H230" s="7" t="s">
        <v>195</v>
      </c>
      <c r="I230" s="7" t="s">
        <v>326</v>
      </c>
      <c r="J230" s="26">
        <f>J231+J232</f>
        <v>1448.1</v>
      </c>
      <c r="K230" s="26">
        <f>K231+K232</f>
        <v>1262.6510000000001</v>
      </c>
      <c r="L230" s="26">
        <f t="shared" si="20"/>
        <v>87.193633036392526</v>
      </c>
      <c r="N230" s="238"/>
    </row>
    <row r="231" spans="1:14" ht="23.45" customHeight="1">
      <c r="A231" s="178" t="s">
        <v>329</v>
      </c>
      <c r="B231" s="7" t="s">
        <v>137</v>
      </c>
      <c r="C231" s="7" t="s">
        <v>161</v>
      </c>
      <c r="D231" s="7" t="s">
        <v>136</v>
      </c>
      <c r="E231" s="7" t="s">
        <v>160</v>
      </c>
      <c r="F231" s="7" t="s">
        <v>101</v>
      </c>
      <c r="G231" s="7" t="s">
        <v>136</v>
      </c>
      <c r="H231" s="7" t="s">
        <v>195</v>
      </c>
      <c r="I231" s="7" t="s">
        <v>328</v>
      </c>
      <c r="J231" s="26">
        <f>1400+51.5-500</f>
        <v>951.5</v>
      </c>
      <c r="K231" s="26">
        <v>780</v>
      </c>
      <c r="L231" s="26">
        <f t="shared" si="20"/>
        <v>81.975827640567516</v>
      </c>
      <c r="M231" s="529">
        <v>-500</v>
      </c>
      <c r="N231" s="238"/>
    </row>
    <row r="232" spans="1:14" ht="28.9" customHeight="1">
      <c r="A232" s="186" t="s">
        <v>344</v>
      </c>
      <c r="B232" s="7" t="s">
        <v>137</v>
      </c>
      <c r="C232" s="7" t="s">
        <v>161</v>
      </c>
      <c r="D232" s="7" t="s">
        <v>136</v>
      </c>
      <c r="E232" s="7" t="s">
        <v>160</v>
      </c>
      <c r="F232" s="7" t="s">
        <v>101</v>
      </c>
      <c r="G232" s="7" t="s">
        <v>136</v>
      </c>
      <c r="H232" s="7" t="s">
        <v>195</v>
      </c>
      <c r="I232" s="7" t="s">
        <v>330</v>
      </c>
      <c r="J232" s="26">
        <f>411.6+85</f>
        <v>496.6</v>
      </c>
      <c r="K232" s="26">
        <v>482.65100000000001</v>
      </c>
      <c r="L232" s="26">
        <f t="shared" si="20"/>
        <v>97.191099476439788</v>
      </c>
      <c r="N232" s="238"/>
    </row>
    <row r="233" spans="1:14" ht="37.9" customHeight="1">
      <c r="A233" s="218" t="s">
        <v>468</v>
      </c>
      <c r="B233" s="7" t="s">
        <v>137</v>
      </c>
      <c r="C233" s="259" t="s">
        <v>161</v>
      </c>
      <c r="D233" s="7" t="s">
        <v>136</v>
      </c>
      <c r="E233" s="7" t="s">
        <v>136</v>
      </c>
      <c r="F233" s="7"/>
      <c r="G233" s="7"/>
      <c r="H233" s="7"/>
      <c r="I233" s="7"/>
      <c r="J233" s="151">
        <f>J234</f>
        <v>3372.3690000000001</v>
      </c>
      <c r="K233" s="151">
        <f>K234</f>
        <v>3372.3690000000001</v>
      </c>
      <c r="L233" s="26">
        <f t="shared" si="20"/>
        <v>100</v>
      </c>
      <c r="M233" s="536"/>
      <c r="N233" s="158"/>
    </row>
    <row r="234" spans="1:14" ht="42" customHeight="1">
      <c r="A234" s="127" t="s">
        <v>41</v>
      </c>
      <c r="B234" s="7" t="s">
        <v>137</v>
      </c>
      <c r="C234" s="259" t="s">
        <v>161</v>
      </c>
      <c r="D234" s="7" t="s">
        <v>136</v>
      </c>
      <c r="E234" s="7" t="s">
        <v>136</v>
      </c>
      <c r="F234" s="7" t="s">
        <v>124</v>
      </c>
      <c r="G234" s="7"/>
      <c r="H234" s="7"/>
      <c r="I234" s="7"/>
      <c r="J234" s="26">
        <f>SUM(J235)</f>
        <v>3372.3690000000001</v>
      </c>
      <c r="K234" s="26">
        <f>SUM(K235)</f>
        <v>3372.3690000000001</v>
      </c>
      <c r="L234" s="26">
        <f t="shared" si="20"/>
        <v>100</v>
      </c>
      <c r="N234" s="238"/>
    </row>
    <row r="235" spans="1:14" ht="45.6" customHeight="1">
      <c r="A235" s="55" t="s">
        <v>40</v>
      </c>
      <c r="B235" s="7" t="s">
        <v>137</v>
      </c>
      <c r="C235" s="259" t="s">
        <v>161</v>
      </c>
      <c r="D235" s="7" t="s">
        <v>136</v>
      </c>
      <c r="E235" s="7" t="s">
        <v>136</v>
      </c>
      <c r="F235" s="7" t="s">
        <v>124</v>
      </c>
      <c r="G235" s="7" t="s">
        <v>159</v>
      </c>
      <c r="H235" s="7"/>
      <c r="I235" s="7"/>
      <c r="J235" s="26">
        <f t="shared" ref="J235:K237" si="25">J236</f>
        <v>3372.3690000000001</v>
      </c>
      <c r="K235" s="26">
        <f t="shared" si="25"/>
        <v>3372.3690000000001</v>
      </c>
      <c r="L235" s="26">
        <f t="shared" si="20"/>
        <v>100</v>
      </c>
      <c r="N235" s="238"/>
    </row>
    <row r="236" spans="1:14" ht="79.150000000000006" customHeight="1">
      <c r="A236" s="117" t="s">
        <v>22</v>
      </c>
      <c r="B236" s="7" t="s">
        <v>137</v>
      </c>
      <c r="C236" s="259" t="s">
        <v>161</v>
      </c>
      <c r="D236" s="7" t="s">
        <v>136</v>
      </c>
      <c r="E236" s="7" t="s">
        <v>136</v>
      </c>
      <c r="F236" s="7" t="s">
        <v>124</v>
      </c>
      <c r="G236" s="7" t="s">
        <v>159</v>
      </c>
      <c r="H236" s="7" t="s">
        <v>221</v>
      </c>
      <c r="I236" s="7"/>
      <c r="J236" s="26">
        <f t="shared" si="25"/>
        <v>3372.3690000000001</v>
      </c>
      <c r="K236" s="26">
        <f t="shared" si="25"/>
        <v>3372.3690000000001</v>
      </c>
      <c r="L236" s="26">
        <f t="shared" si="20"/>
        <v>100</v>
      </c>
      <c r="N236" s="238"/>
    </row>
    <row r="237" spans="1:14" ht="28.15" customHeight="1">
      <c r="A237" s="172" t="s">
        <v>333</v>
      </c>
      <c r="B237" s="7" t="s">
        <v>137</v>
      </c>
      <c r="C237" s="259" t="s">
        <v>161</v>
      </c>
      <c r="D237" s="7" t="s">
        <v>136</v>
      </c>
      <c r="E237" s="7" t="s">
        <v>136</v>
      </c>
      <c r="F237" s="7" t="s">
        <v>124</v>
      </c>
      <c r="G237" s="7" t="s">
        <v>159</v>
      </c>
      <c r="H237" s="7" t="s">
        <v>221</v>
      </c>
      <c r="I237" s="7" t="s">
        <v>331</v>
      </c>
      <c r="J237" s="26">
        <f t="shared" si="25"/>
        <v>3372.3690000000001</v>
      </c>
      <c r="K237" s="26">
        <f t="shared" si="25"/>
        <v>3372.3690000000001</v>
      </c>
      <c r="L237" s="26">
        <f t="shared" si="20"/>
        <v>100</v>
      </c>
      <c r="N237" s="238"/>
    </row>
    <row r="238" spans="1:14" ht="22.15" customHeight="1">
      <c r="A238" s="172" t="s">
        <v>334</v>
      </c>
      <c r="B238" s="7" t="s">
        <v>137</v>
      </c>
      <c r="C238" s="259" t="s">
        <v>161</v>
      </c>
      <c r="D238" s="7" t="s">
        <v>136</v>
      </c>
      <c r="E238" s="7" t="s">
        <v>136</v>
      </c>
      <c r="F238" s="7" t="s">
        <v>124</v>
      </c>
      <c r="G238" s="7" t="s">
        <v>159</v>
      </c>
      <c r="H238" s="7" t="s">
        <v>221</v>
      </c>
      <c r="I238" s="7" t="s">
        <v>332</v>
      </c>
      <c r="J238" s="26">
        <v>3372.3690000000001</v>
      </c>
      <c r="K238" s="26">
        <v>3372.3690000000001</v>
      </c>
      <c r="L238" s="26">
        <f t="shared" si="20"/>
        <v>100</v>
      </c>
      <c r="N238" s="238"/>
    </row>
    <row r="239" spans="1:14" ht="58.9" customHeight="1">
      <c r="A239" s="55" t="s">
        <v>496</v>
      </c>
      <c r="B239" s="7" t="s">
        <v>137</v>
      </c>
      <c r="C239" s="259" t="s">
        <v>161</v>
      </c>
      <c r="D239" s="7" t="s">
        <v>136</v>
      </c>
      <c r="E239" s="7" t="s">
        <v>107</v>
      </c>
      <c r="F239" s="7" t="s">
        <v>101</v>
      </c>
      <c r="G239" s="7"/>
      <c r="H239" s="7"/>
      <c r="I239" s="7"/>
      <c r="J239" s="149">
        <f t="shared" ref="J239:K241" si="26">J240</f>
        <v>104</v>
      </c>
      <c r="K239" s="26">
        <f t="shared" si="26"/>
        <v>0</v>
      </c>
      <c r="L239" s="26">
        <f t="shared" si="20"/>
        <v>0</v>
      </c>
      <c r="N239" s="238"/>
    </row>
    <row r="240" spans="1:14" ht="62.25" customHeight="1">
      <c r="A240" s="139" t="s">
        <v>495</v>
      </c>
      <c r="B240" s="7" t="s">
        <v>137</v>
      </c>
      <c r="C240" s="259" t="s">
        <v>161</v>
      </c>
      <c r="D240" s="7" t="s">
        <v>136</v>
      </c>
      <c r="E240" s="7" t="s">
        <v>107</v>
      </c>
      <c r="F240" s="7" t="s">
        <v>124</v>
      </c>
      <c r="G240" s="7"/>
      <c r="H240" s="7"/>
      <c r="I240" s="7"/>
      <c r="J240" s="149">
        <f>J241</f>
        <v>104</v>
      </c>
      <c r="K240" s="149">
        <f t="shared" si="26"/>
        <v>0</v>
      </c>
      <c r="L240" s="26">
        <f t="shared" si="20"/>
        <v>0</v>
      </c>
      <c r="N240" s="238"/>
    </row>
    <row r="241" spans="1:14" ht="94.5" customHeight="1">
      <c r="A241" s="171" t="s">
        <v>312</v>
      </c>
      <c r="B241" s="7" t="s">
        <v>137</v>
      </c>
      <c r="C241" s="259" t="s">
        <v>161</v>
      </c>
      <c r="D241" s="7" t="s">
        <v>136</v>
      </c>
      <c r="E241" s="7" t="s">
        <v>107</v>
      </c>
      <c r="F241" s="7" t="s">
        <v>124</v>
      </c>
      <c r="G241" s="7" t="s">
        <v>99</v>
      </c>
      <c r="H241" s="7" t="s">
        <v>246</v>
      </c>
      <c r="I241" s="7"/>
      <c r="J241" s="149">
        <f>J242</f>
        <v>104</v>
      </c>
      <c r="K241" s="149">
        <f t="shared" si="26"/>
        <v>0</v>
      </c>
      <c r="L241" s="26">
        <f t="shared" si="20"/>
        <v>0</v>
      </c>
      <c r="M241" s="700"/>
      <c r="N241" s="238"/>
    </row>
    <row r="242" spans="1:14" ht="29.45" customHeight="1">
      <c r="A242" s="197" t="s">
        <v>327</v>
      </c>
      <c r="B242" s="7" t="s">
        <v>137</v>
      </c>
      <c r="C242" s="259" t="s">
        <v>161</v>
      </c>
      <c r="D242" s="7" t="s">
        <v>136</v>
      </c>
      <c r="E242" s="7" t="s">
        <v>107</v>
      </c>
      <c r="F242" s="7" t="s">
        <v>124</v>
      </c>
      <c r="G242" s="7" t="s">
        <v>99</v>
      </c>
      <c r="H242" s="7" t="s">
        <v>246</v>
      </c>
      <c r="I242" s="7" t="s">
        <v>326</v>
      </c>
      <c r="J242" s="149">
        <f>J243</f>
        <v>104</v>
      </c>
      <c r="K242" s="149">
        <f>K243</f>
        <v>0</v>
      </c>
      <c r="L242" s="26">
        <f t="shared" si="20"/>
        <v>0</v>
      </c>
      <c r="M242" s="700"/>
      <c r="N242" s="238"/>
    </row>
    <row r="243" spans="1:14" ht="25.9" customHeight="1">
      <c r="A243" s="197" t="s">
        <v>329</v>
      </c>
      <c r="B243" s="7" t="s">
        <v>137</v>
      </c>
      <c r="C243" s="259" t="s">
        <v>161</v>
      </c>
      <c r="D243" s="7" t="s">
        <v>136</v>
      </c>
      <c r="E243" s="7" t="s">
        <v>107</v>
      </c>
      <c r="F243" s="7" t="s">
        <v>124</v>
      </c>
      <c r="G243" s="7" t="s">
        <v>99</v>
      </c>
      <c r="H243" s="7" t="s">
        <v>246</v>
      </c>
      <c r="I243" s="7" t="s">
        <v>328</v>
      </c>
      <c r="J243" s="149">
        <v>104</v>
      </c>
      <c r="K243" s="149"/>
      <c r="L243" s="26">
        <f t="shared" si="20"/>
        <v>0</v>
      </c>
      <c r="N243" s="238"/>
    </row>
    <row r="244" spans="1:14" ht="26.45" customHeight="1">
      <c r="A244" s="139" t="s">
        <v>169</v>
      </c>
      <c r="B244" s="7" t="s">
        <v>137</v>
      </c>
      <c r="C244" s="263">
        <v>11</v>
      </c>
      <c r="D244" s="263"/>
      <c r="E244" s="263"/>
      <c r="F244" s="263"/>
      <c r="G244" s="263"/>
      <c r="H244" s="268"/>
      <c r="I244" s="64"/>
      <c r="J244" s="26">
        <f>SUM(J245)</f>
        <v>58.45</v>
      </c>
      <c r="K244" s="26">
        <f>SUM(K245)</f>
        <v>58.45</v>
      </c>
      <c r="L244" s="26">
        <f t="shared" si="20"/>
        <v>100</v>
      </c>
      <c r="N244" s="238"/>
    </row>
    <row r="245" spans="1:14" ht="28.9" customHeight="1">
      <c r="A245" s="139" t="s">
        <v>171</v>
      </c>
      <c r="B245" s="7" t="s">
        <v>137</v>
      </c>
      <c r="C245" s="263">
        <v>11</v>
      </c>
      <c r="D245" s="274" t="s">
        <v>135</v>
      </c>
      <c r="E245" s="274"/>
      <c r="F245" s="263" t="s">
        <v>158</v>
      </c>
      <c r="G245" s="263"/>
      <c r="H245" s="268"/>
      <c r="I245" s="64"/>
      <c r="J245" s="26">
        <f t="shared" ref="J245:K248" si="27">J246</f>
        <v>58.45</v>
      </c>
      <c r="K245" s="26">
        <f t="shared" si="27"/>
        <v>58.45</v>
      </c>
      <c r="L245" s="26">
        <f t="shared" si="20"/>
        <v>100</v>
      </c>
      <c r="N245" s="238"/>
    </row>
    <row r="246" spans="1:14" ht="49.9" customHeight="1">
      <c r="A246" s="194" t="s">
        <v>390</v>
      </c>
      <c r="B246" s="7" t="s">
        <v>137</v>
      </c>
      <c r="C246" s="263">
        <v>11</v>
      </c>
      <c r="D246" s="274" t="s">
        <v>135</v>
      </c>
      <c r="E246" s="274" t="s">
        <v>108</v>
      </c>
      <c r="F246" s="7"/>
      <c r="G246" s="7"/>
      <c r="H246" s="7"/>
      <c r="I246" s="64"/>
      <c r="J246" s="26">
        <f t="shared" si="27"/>
        <v>58.45</v>
      </c>
      <c r="K246" s="26">
        <f t="shared" si="27"/>
        <v>58.45</v>
      </c>
      <c r="L246" s="26">
        <f t="shared" si="20"/>
        <v>100</v>
      </c>
      <c r="M246" s="533"/>
      <c r="N246" s="238"/>
    </row>
    <row r="247" spans="1:14" ht="41.45" customHeight="1">
      <c r="A247" s="122" t="s">
        <v>36</v>
      </c>
      <c r="B247" s="7" t="s">
        <v>137</v>
      </c>
      <c r="C247" s="263">
        <v>11</v>
      </c>
      <c r="D247" s="274" t="s">
        <v>135</v>
      </c>
      <c r="E247" s="274" t="s">
        <v>108</v>
      </c>
      <c r="F247" s="7" t="s">
        <v>101</v>
      </c>
      <c r="G247" s="260" t="s">
        <v>135</v>
      </c>
      <c r="H247" s="268"/>
      <c r="I247" s="64"/>
      <c r="J247" s="26">
        <f>J248</f>
        <v>58.45</v>
      </c>
      <c r="K247" s="26">
        <f t="shared" si="27"/>
        <v>58.45</v>
      </c>
      <c r="L247" s="26">
        <f t="shared" si="20"/>
        <v>100</v>
      </c>
      <c r="N247" s="238"/>
    </row>
    <row r="248" spans="1:14" ht="24" customHeight="1">
      <c r="A248" s="215" t="s">
        <v>104</v>
      </c>
      <c r="B248" s="7" t="s">
        <v>137</v>
      </c>
      <c r="C248" s="263">
        <v>11</v>
      </c>
      <c r="D248" s="274" t="s">
        <v>135</v>
      </c>
      <c r="E248" s="274" t="s">
        <v>108</v>
      </c>
      <c r="F248" s="7" t="s">
        <v>101</v>
      </c>
      <c r="G248" s="260" t="s">
        <v>135</v>
      </c>
      <c r="H248" s="246">
        <v>42040</v>
      </c>
      <c r="I248" s="64"/>
      <c r="J248" s="26">
        <f>J249</f>
        <v>58.45</v>
      </c>
      <c r="K248" s="26">
        <f t="shared" si="27"/>
        <v>58.45</v>
      </c>
      <c r="L248" s="26">
        <f t="shared" si="20"/>
        <v>100</v>
      </c>
      <c r="N248" s="238"/>
    </row>
    <row r="249" spans="1:14" ht="27.6" customHeight="1">
      <c r="A249" s="55" t="s">
        <v>320</v>
      </c>
      <c r="B249" s="7" t="s">
        <v>137</v>
      </c>
      <c r="C249" s="263">
        <v>11</v>
      </c>
      <c r="D249" s="274" t="s">
        <v>135</v>
      </c>
      <c r="E249" s="274" t="s">
        <v>108</v>
      </c>
      <c r="F249" s="7" t="s">
        <v>101</v>
      </c>
      <c r="G249" s="260" t="s">
        <v>135</v>
      </c>
      <c r="H249" s="246">
        <v>42040</v>
      </c>
      <c r="I249" s="64">
        <v>200</v>
      </c>
      <c r="J249" s="26">
        <f>J250</f>
        <v>58.45</v>
      </c>
      <c r="K249" s="26">
        <f>K250</f>
        <v>58.45</v>
      </c>
      <c r="L249" s="26">
        <f t="shared" si="20"/>
        <v>100</v>
      </c>
      <c r="N249" s="238"/>
    </row>
    <row r="250" spans="1:14" ht="42.75" customHeight="1">
      <c r="A250" s="55" t="s">
        <v>321</v>
      </c>
      <c r="B250" s="7" t="s">
        <v>137</v>
      </c>
      <c r="C250" s="263">
        <v>11</v>
      </c>
      <c r="D250" s="274" t="s">
        <v>135</v>
      </c>
      <c r="E250" s="274" t="s">
        <v>108</v>
      </c>
      <c r="F250" s="7" t="s">
        <v>101</v>
      </c>
      <c r="G250" s="260" t="s">
        <v>135</v>
      </c>
      <c r="H250" s="246">
        <v>42040</v>
      </c>
      <c r="I250" s="64">
        <v>240</v>
      </c>
      <c r="J250" s="26">
        <f>158.9-50-50+50-50-0.45</f>
        <v>58.45</v>
      </c>
      <c r="K250" s="26">
        <f>158.9-50-50+50-50-0.45</f>
        <v>58.45</v>
      </c>
      <c r="L250" s="26">
        <f t="shared" si="20"/>
        <v>100</v>
      </c>
      <c r="M250" s="660">
        <v>-0.45</v>
      </c>
      <c r="N250" s="238"/>
    </row>
    <row r="251" spans="1:14" s="25" customFormat="1" ht="34.5" customHeight="1">
      <c r="A251" s="313" t="s">
        <v>347</v>
      </c>
      <c r="B251" s="7" t="s">
        <v>140</v>
      </c>
      <c r="C251" s="7"/>
      <c r="D251" s="7"/>
      <c r="E251" s="7"/>
      <c r="F251" s="7"/>
      <c r="G251" s="7"/>
      <c r="H251" s="7"/>
      <c r="I251" s="7"/>
      <c r="J251" s="26">
        <f>J252+J290+J300+J309+J314+J389+J417+J430+J438+J446+J461</f>
        <v>118914.46599000003</v>
      </c>
      <c r="K251" s="26">
        <f>K252+K290+K300+K309+K314+K389+K417+K430+K438+K446+K461</f>
        <v>118275.82471000002</v>
      </c>
      <c r="L251" s="26">
        <f t="shared" si="20"/>
        <v>99.462940631584956</v>
      </c>
      <c r="M251" s="531"/>
      <c r="N251" s="238"/>
    </row>
    <row r="252" spans="1:14" ht="25.15" customHeight="1">
      <c r="A252" s="55" t="s">
        <v>133</v>
      </c>
      <c r="B252" s="7" t="s">
        <v>140</v>
      </c>
      <c r="C252" s="7" t="s">
        <v>135</v>
      </c>
      <c r="D252" s="7"/>
      <c r="E252" s="7"/>
      <c r="F252" s="7"/>
      <c r="G252" s="7"/>
      <c r="H252" s="7"/>
      <c r="I252" s="7"/>
      <c r="J252" s="26">
        <f>J253+J270</f>
        <v>13091.475200000001</v>
      </c>
      <c r="K252" s="26">
        <f>K253+K270</f>
        <v>12952.137920000001</v>
      </c>
      <c r="L252" s="26">
        <f t="shared" si="20"/>
        <v>98.935664026617872</v>
      </c>
      <c r="N252" s="238"/>
    </row>
    <row r="253" spans="1:14" ht="40.9" customHeight="1">
      <c r="A253" s="55" t="s">
        <v>141</v>
      </c>
      <c r="B253" s="7" t="s">
        <v>140</v>
      </c>
      <c r="C253" s="7" t="s">
        <v>135</v>
      </c>
      <c r="D253" s="7" t="s">
        <v>108</v>
      </c>
      <c r="E253" s="7"/>
      <c r="F253" s="7"/>
      <c r="G253" s="7"/>
      <c r="H253" s="7"/>
      <c r="I253" s="7"/>
      <c r="J253" s="26">
        <f t="shared" ref="J253:K255" si="28">J254</f>
        <v>3906.4362000000001</v>
      </c>
      <c r="K253" s="26">
        <f t="shared" si="28"/>
        <v>3859.0889200000001</v>
      </c>
      <c r="L253" s="26">
        <f t="shared" si="20"/>
        <v>98.787967406200067</v>
      </c>
      <c r="N253" s="238"/>
    </row>
    <row r="254" spans="1:14" ht="42.6" customHeight="1">
      <c r="A254" s="55" t="s">
        <v>299</v>
      </c>
      <c r="B254" s="7" t="s">
        <v>140</v>
      </c>
      <c r="C254" s="7" t="s">
        <v>135</v>
      </c>
      <c r="D254" s="7" t="s">
        <v>108</v>
      </c>
      <c r="E254" s="7" t="s">
        <v>100</v>
      </c>
      <c r="F254" s="7"/>
      <c r="G254" s="7"/>
      <c r="H254" s="7"/>
      <c r="I254" s="7"/>
      <c r="J254" s="26">
        <f t="shared" si="28"/>
        <v>3906.4362000000001</v>
      </c>
      <c r="K254" s="26">
        <f t="shared" si="28"/>
        <v>3859.0889200000001</v>
      </c>
      <c r="L254" s="26">
        <f t="shared" si="20"/>
        <v>98.787967406200067</v>
      </c>
      <c r="N254" s="238"/>
    </row>
    <row r="255" spans="1:14" ht="23.45" customHeight="1">
      <c r="A255" s="221" t="s">
        <v>31</v>
      </c>
      <c r="B255" s="7" t="s">
        <v>140</v>
      </c>
      <c r="C255" s="7" t="s">
        <v>135</v>
      </c>
      <c r="D255" s="7" t="s">
        <v>108</v>
      </c>
      <c r="E255" s="7" t="s">
        <v>100</v>
      </c>
      <c r="F255" s="7" t="s">
        <v>124</v>
      </c>
      <c r="G255" s="7"/>
      <c r="H255" s="7"/>
      <c r="I255" s="7"/>
      <c r="J255" s="26">
        <f t="shared" si="28"/>
        <v>3906.4362000000001</v>
      </c>
      <c r="K255" s="26">
        <f t="shared" si="28"/>
        <v>3859.0889200000001</v>
      </c>
      <c r="L255" s="26">
        <f t="shared" si="20"/>
        <v>98.787967406200067</v>
      </c>
      <c r="N255" s="238"/>
    </row>
    <row r="256" spans="1:14" ht="55.15" customHeight="1">
      <c r="A256" s="221" t="s">
        <v>30</v>
      </c>
      <c r="B256" s="7" t="s">
        <v>140</v>
      </c>
      <c r="C256" s="7" t="s">
        <v>135</v>
      </c>
      <c r="D256" s="7" t="s">
        <v>108</v>
      </c>
      <c r="E256" s="7" t="s">
        <v>100</v>
      </c>
      <c r="F256" s="7" t="s">
        <v>124</v>
      </c>
      <c r="G256" s="7" t="s">
        <v>135</v>
      </c>
      <c r="H256" s="7"/>
      <c r="I256" s="7"/>
      <c r="J256" s="26">
        <f>J257+J260+J267</f>
        <v>3906.4362000000001</v>
      </c>
      <c r="K256" s="26">
        <f>K257+K260+K267</f>
        <v>3859.0889200000001</v>
      </c>
      <c r="L256" s="26">
        <f t="shared" si="20"/>
        <v>98.787967406200067</v>
      </c>
      <c r="N256" s="238"/>
    </row>
    <row r="257" spans="1:17" ht="38.25" customHeight="1">
      <c r="A257" s="118" t="s">
        <v>419</v>
      </c>
      <c r="B257" s="7" t="s">
        <v>140</v>
      </c>
      <c r="C257" s="7" t="s">
        <v>135</v>
      </c>
      <c r="D257" s="7" t="s">
        <v>108</v>
      </c>
      <c r="E257" s="7" t="s">
        <v>100</v>
      </c>
      <c r="F257" s="7" t="s">
        <v>124</v>
      </c>
      <c r="G257" s="7" t="s">
        <v>135</v>
      </c>
      <c r="H257" s="7" t="s">
        <v>184</v>
      </c>
      <c r="I257" s="7"/>
      <c r="J257" s="26">
        <f>J258</f>
        <v>3451.84328</v>
      </c>
      <c r="K257" s="26">
        <f>K258</f>
        <v>3405.123</v>
      </c>
      <c r="L257" s="26">
        <f t="shared" si="20"/>
        <v>98.646512132497506</v>
      </c>
      <c r="N257" s="238"/>
    </row>
    <row r="258" spans="1:17" ht="61.9" customHeight="1">
      <c r="A258" s="174" t="s">
        <v>316</v>
      </c>
      <c r="B258" s="7" t="s">
        <v>140</v>
      </c>
      <c r="C258" s="7" t="s">
        <v>135</v>
      </c>
      <c r="D258" s="7" t="s">
        <v>108</v>
      </c>
      <c r="E258" s="7" t="s">
        <v>100</v>
      </c>
      <c r="F258" s="7" t="s">
        <v>124</v>
      </c>
      <c r="G258" s="7" t="s">
        <v>135</v>
      </c>
      <c r="H258" s="7" t="s">
        <v>184</v>
      </c>
      <c r="I258" s="7" t="s">
        <v>315</v>
      </c>
      <c r="J258" s="26">
        <f>J259</f>
        <v>3451.84328</v>
      </c>
      <c r="K258" s="26">
        <f>K259</f>
        <v>3405.123</v>
      </c>
      <c r="L258" s="26">
        <f t="shared" si="20"/>
        <v>98.646512132497506</v>
      </c>
      <c r="N258" s="238"/>
    </row>
    <row r="259" spans="1:17" ht="23.45" customHeight="1">
      <c r="A259" s="174" t="s">
        <v>317</v>
      </c>
      <c r="B259" s="7" t="s">
        <v>140</v>
      </c>
      <c r="C259" s="7" t="s">
        <v>135</v>
      </c>
      <c r="D259" s="7" t="s">
        <v>108</v>
      </c>
      <c r="E259" s="7" t="s">
        <v>100</v>
      </c>
      <c r="F259" s="7" t="s">
        <v>124</v>
      </c>
      <c r="G259" s="7" t="s">
        <v>135</v>
      </c>
      <c r="H259" s="7" t="s">
        <v>184</v>
      </c>
      <c r="I259" s="7" t="s">
        <v>314</v>
      </c>
      <c r="J259" s="26">
        <f>2309.2+150+311+164+431.8+300-232+17.84328</f>
        <v>3451.84328</v>
      </c>
      <c r="K259" s="26">
        <v>3405.123</v>
      </c>
      <c r="L259" s="26">
        <f t="shared" si="20"/>
        <v>98.646512132497506</v>
      </c>
      <c r="M259" s="531">
        <f>431.8+300-232</f>
        <v>499.79999999999995</v>
      </c>
      <c r="N259" s="238">
        <v>53.5</v>
      </c>
      <c r="O259" s="669">
        <f>3448.22596+57.01795</f>
        <v>3505.2439100000001</v>
      </c>
    </row>
    <row r="260" spans="1:17" ht="41.45" customHeight="1">
      <c r="A260" s="55" t="s">
        <v>415</v>
      </c>
      <c r="B260" s="7" t="s">
        <v>140</v>
      </c>
      <c r="C260" s="7" t="s">
        <v>135</v>
      </c>
      <c r="D260" s="7" t="s">
        <v>108</v>
      </c>
      <c r="E260" s="7" t="s">
        <v>100</v>
      </c>
      <c r="F260" s="7" t="s">
        <v>124</v>
      </c>
      <c r="G260" s="7" t="s">
        <v>135</v>
      </c>
      <c r="H260" s="7" t="s">
        <v>185</v>
      </c>
      <c r="I260" s="7"/>
      <c r="J260" s="26">
        <f>J263+J265+J262</f>
        <v>240.43620000000001</v>
      </c>
      <c r="K260" s="26">
        <f>K263+K265+K262</f>
        <v>239.8092</v>
      </c>
      <c r="L260" s="26">
        <f t="shared" si="20"/>
        <v>99.739223960451866</v>
      </c>
      <c r="N260" s="238"/>
    </row>
    <row r="261" spans="1:17" ht="60.6" customHeight="1">
      <c r="A261" s="174" t="s">
        <v>316</v>
      </c>
      <c r="B261" s="7" t="s">
        <v>140</v>
      </c>
      <c r="C261" s="7" t="s">
        <v>135</v>
      </c>
      <c r="D261" s="7" t="s">
        <v>108</v>
      </c>
      <c r="E261" s="7" t="s">
        <v>100</v>
      </c>
      <c r="F261" s="7" t="s">
        <v>124</v>
      </c>
      <c r="G261" s="7" t="s">
        <v>135</v>
      </c>
      <c r="H261" s="7" t="s">
        <v>185</v>
      </c>
      <c r="I261" s="7" t="s">
        <v>315</v>
      </c>
      <c r="J261" s="26">
        <f>J262</f>
        <v>0</v>
      </c>
      <c r="K261" s="26">
        <f>K262</f>
        <v>0</v>
      </c>
      <c r="L261" s="26" t="e">
        <f t="shared" si="20"/>
        <v>#DIV/0!</v>
      </c>
      <c r="N261" s="238"/>
    </row>
    <row r="262" spans="1:17" ht="23.45" customHeight="1">
      <c r="A262" s="174" t="s">
        <v>317</v>
      </c>
      <c r="B262" s="7" t="s">
        <v>140</v>
      </c>
      <c r="C262" s="7" t="s">
        <v>135</v>
      </c>
      <c r="D262" s="7" t="s">
        <v>108</v>
      </c>
      <c r="E262" s="7" t="s">
        <v>100</v>
      </c>
      <c r="F262" s="7" t="s">
        <v>124</v>
      </c>
      <c r="G262" s="7" t="s">
        <v>135</v>
      </c>
      <c r="H262" s="7" t="s">
        <v>185</v>
      </c>
      <c r="I262" s="7" t="s">
        <v>314</v>
      </c>
      <c r="J262" s="26">
        <f>1.5-1.5</f>
        <v>0</v>
      </c>
      <c r="K262" s="26"/>
      <c r="L262" s="26" t="e">
        <f t="shared" si="20"/>
        <v>#DIV/0!</v>
      </c>
      <c r="M262" s="529">
        <v>-1.5</v>
      </c>
      <c r="N262" s="238"/>
    </row>
    <row r="263" spans="1:17" ht="25.9" customHeight="1">
      <c r="A263" s="55" t="s">
        <v>320</v>
      </c>
      <c r="B263" s="7" t="s">
        <v>140</v>
      </c>
      <c r="C263" s="7" t="s">
        <v>135</v>
      </c>
      <c r="D263" s="7" t="s">
        <v>108</v>
      </c>
      <c r="E263" s="7" t="s">
        <v>100</v>
      </c>
      <c r="F263" s="7" t="s">
        <v>124</v>
      </c>
      <c r="G263" s="7" t="s">
        <v>135</v>
      </c>
      <c r="H263" s="7" t="s">
        <v>185</v>
      </c>
      <c r="I263" s="7" t="s">
        <v>318</v>
      </c>
      <c r="J263" s="26">
        <f>J264</f>
        <v>236.10000000000002</v>
      </c>
      <c r="K263" s="26">
        <f>K264</f>
        <v>235.47300000000001</v>
      </c>
      <c r="L263" s="26">
        <f t="shared" si="20"/>
        <v>99.734434561626429</v>
      </c>
      <c r="N263" s="238"/>
    </row>
    <row r="264" spans="1:17" ht="46.9" customHeight="1">
      <c r="A264" s="55" t="s">
        <v>321</v>
      </c>
      <c r="B264" s="7" t="s">
        <v>140</v>
      </c>
      <c r="C264" s="7" t="s">
        <v>135</v>
      </c>
      <c r="D264" s="7" t="s">
        <v>108</v>
      </c>
      <c r="E264" s="7" t="s">
        <v>100</v>
      </c>
      <c r="F264" s="7" t="s">
        <v>124</v>
      </c>
      <c r="G264" s="7" t="s">
        <v>135</v>
      </c>
      <c r="H264" s="7" t="s">
        <v>185</v>
      </c>
      <c r="I264" s="7" t="s">
        <v>319</v>
      </c>
      <c r="J264" s="26">
        <f>136.1+150-150+150-50</f>
        <v>236.10000000000002</v>
      </c>
      <c r="K264" s="26">
        <v>235.47300000000001</v>
      </c>
      <c r="L264" s="26">
        <f t="shared" si="20"/>
        <v>99.734434561626429</v>
      </c>
      <c r="M264" s="541"/>
      <c r="N264" s="238">
        <v>-50</v>
      </c>
      <c r="O264" s="29">
        <v>235.47323</v>
      </c>
    </row>
    <row r="265" spans="1:17" ht="22.9" customHeight="1">
      <c r="A265" s="55" t="s">
        <v>324</v>
      </c>
      <c r="B265" s="7" t="s">
        <v>140</v>
      </c>
      <c r="C265" s="7" t="s">
        <v>135</v>
      </c>
      <c r="D265" s="7" t="s">
        <v>108</v>
      </c>
      <c r="E265" s="7" t="s">
        <v>100</v>
      </c>
      <c r="F265" s="7" t="s">
        <v>124</v>
      </c>
      <c r="G265" s="7" t="s">
        <v>135</v>
      </c>
      <c r="H265" s="7" t="s">
        <v>185</v>
      </c>
      <c r="I265" s="7" t="s">
        <v>322</v>
      </c>
      <c r="J265" s="26">
        <f>J266</f>
        <v>4.3361999999999998</v>
      </c>
      <c r="K265" s="26">
        <f>K266</f>
        <v>4.3361999999999998</v>
      </c>
      <c r="L265" s="26">
        <f t="shared" ref="L265:L328" si="29">K265/J265*100</f>
        <v>100</v>
      </c>
      <c r="N265" s="238"/>
    </row>
    <row r="266" spans="1:17" ht="22.15" customHeight="1">
      <c r="A266" s="55" t="s">
        <v>325</v>
      </c>
      <c r="B266" s="7" t="s">
        <v>140</v>
      </c>
      <c r="C266" s="7" t="s">
        <v>135</v>
      </c>
      <c r="D266" s="7" t="s">
        <v>108</v>
      </c>
      <c r="E266" s="7" t="s">
        <v>100</v>
      </c>
      <c r="F266" s="7" t="s">
        <v>124</v>
      </c>
      <c r="G266" s="7" t="s">
        <v>135</v>
      </c>
      <c r="H266" s="7" t="s">
        <v>185</v>
      </c>
      <c r="I266" s="7" t="s">
        <v>323</v>
      </c>
      <c r="J266" s="26">
        <f>4+0.3362</f>
        <v>4.3361999999999998</v>
      </c>
      <c r="K266" s="26">
        <f>4+0.3362</f>
        <v>4.3361999999999998</v>
      </c>
      <c r="L266" s="26">
        <f t="shared" si="29"/>
        <v>100</v>
      </c>
      <c r="N266" s="667">
        <v>0.33362000000000003</v>
      </c>
      <c r="O266" s="29">
        <v>4.3336199999999998</v>
      </c>
    </row>
    <row r="267" spans="1:17" ht="44.45" customHeight="1">
      <c r="A267" s="118" t="s">
        <v>541</v>
      </c>
      <c r="B267" s="7" t="s">
        <v>140</v>
      </c>
      <c r="C267" s="7" t="s">
        <v>135</v>
      </c>
      <c r="D267" s="7" t="s">
        <v>108</v>
      </c>
      <c r="E267" s="7" t="s">
        <v>100</v>
      </c>
      <c r="F267" s="7" t="s">
        <v>124</v>
      </c>
      <c r="G267" s="7" t="s">
        <v>135</v>
      </c>
      <c r="H267" s="7" t="s">
        <v>540</v>
      </c>
      <c r="I267" s="7"/>
      <c r="J267" s="26">
        <f>J268</f>
        <v>214.15672000000001</v>
      </c>
      <c r="K267" s="26">
        <f>K268</f>
        <v>214.15672000000001</v>
      </c>
      <c r="L267" s="26">
        <f t="shared" si="29"/>
        <v>100</v>
      </c>
      <c r="N267" s="238"/>
    </row>
    <row r="268" spans="1:17" ht="61.9" customHeight="1">
      <c r="A268" s="174" t="s">
        <v>316</v>
      </c>
      <c r="B268" s="7" t="s">
        <v>140</v>
      </c>
      <c r="C268" s="7" t="s">
        <v>135</v>
      </c>
      <c r="D268" s="7" t="s">
        <v>108</v>
      </c>
      <c r="E268" s="7" t="s">
        <v>100</v>
      </c>
      <c r="F268" s="7" t="s">
        <v>124</v>
      </c>
      <c r="G268" s="7" t="s">
        <v>135</v>
      </c>
      <c r="H268" s="7" t="s">
        <v>540</v>
      </c>
      <c r="I268" s="7" t="s">
        <v>315</v>
      </c>
      <c r="J268" s="26">
        <f>J269</f>
        <v>214.15672000000001</v>
      </c>
      <c r="K268" s="26">
        <f>K269</f>
        <v>214.15672000000001</v>
      </c>
      <c r="L268" s="26">
        <f t="shared" si="29"/>
        <v>100</v>
      </c>
      <c r="N268" s="238"/>
    </row>
    <row r="269" spans="1:17" ht="23.45" customHeight="1">
      <c r="A269" s="174" t="s">
        <v>317</v>
      </c>
      <c r="B269" s="7" t="s">
        <v>140</v>
      </c>
      <c r="C269" s="7" t="s">
        <v>135</v>
      </c>
      <c r="D269" s="7" t="s">
        <v>108</v>
      </c>
      <c r="E269" s="7" t="s">
        <v>100</v>
      </c>
      <c r="F269" s="7" t="s">
        <v>124</v>
      </c>
      <c r="G269" s="7" t="s">
        <v>135</v>
      </c>
      <c r="H269" s="7" t="s">
        <v>540</v>
      </c>
      <c r="I269" s="7" t="s">
        <v>314</v>
      </c>
      <c r="J269" s="26">
        <f>232-17.84328</f>
        <v>214.15672000000001</v>
      </c>
      <c r="K269" s="26">
        <f>232-17.84328</f>
        <v>214.15672000000001</v>
      </c>
      <c r="L269" s="26">
        <f t="shared" si="29"/>
        <v>100</v>
      </c>
      <c r="M269" s="663">
        <v>214.15672000000001</v>
      </c>
      <c r="N269" s="238"/>
      <c r="O269" s="29">
        <v>271.17466999999999</v>
      </c>
      <c r="Q269" s="670"/>
    </row>
    <row r="270" spans="1:17" s="25" customFormat="1" ht="21.6" customHeight="1">
      <c r="A270" s="54" t="s">
        <v>148</v>
      </c>
      <c r="B270" s="7" t="s">
        <v>140</v>
      </c>
      <c r="C270" s="7" t="s">
        <v>135</v>
      </c>
      <c r="D270" s="7" t="s">
        <v>173</v>
      </c>
      <c r="E270" s="7"/>
      <c r="F270" s="7"/>
      <c r="G270" s="7"/>
      <c r="H270" s="7"/>
      <c r="I270" s="7"/>
      <c r="J270" s="26">
        <f>J273+J282</f>
        <v>9185.0390000000007</v>
      </c>
      <c r="K270" s="26">
        <f>K273+K282</f>
        <v>9093.0490000000009</v>
      </c>
      <c r="L270" s="26">
        <f t="shared" si="29"/>
        <v>98.998480028228514</v>
      </c>
      <c r="M270" s="529"/>
      <c r="N270" s="238"/>
    </row>
    <row r="271" spans="1:17" s="25" customFormat="1" ht="42" customHeight="1">
      <c r="A271" s="54" t="s">
        <v>380</v>
      </c>
      <c r="B271" s="7" t="s">
        <v>140</v>
      </c>
      <c r="C271" s="7" t="s">
        <v>135</v>
      </c>
      <c r="D271" s="7" t="s">
        <v>173</v>
      </c>
      <c r="E271" s="7" t="s">
        <v>160</v>
      </c>
      <c r="F271" s="7"/>
      <c r="G271" s="7"/>
      <c r="H271" s="7"/>
      <c r="I271" s="7"/>
      <c r="J271" s="26">
        <f>J272</f>
        <v>8895.5969999999998</v>
      </c>
      <c r="K271" s="26">
        <f>K272</f>
        <v>8804.0990000000002</v>
      </c>
      <c r="L271" s="26">
        <f t="shared" si="29"/>
        <v>98.971423727940916</v>
      </c>
      <c r="M271" s="533"/>
      <c r="N271" s="238"/>
    </row>
    <row r="272" spans="1:17" s="25" customFormat="1" ht="21.6" customHeight="1">
      <c r="A272" s="215" t="s">
        <v>19</v>
      </c>
      <c r="B272" s="7" t="s">
        <v>140</v>
      </c>
      <c r="C272" s="7" t="s">
        <v>135</v>
      </c>
      <c r="D272" s="7" t="s">
        <v>173</v>
      </c>
      <c r="E272" s="7" t="s">
        <v>160</v>
      </c>
      <c r="F272" s="7" t="s">
        <v>101</v>
      </c>
      <c r="G272" s="7" t="s">
        <v>159</v>
      </c>
      <c r="H272" s="7"/>
      <c r="I272" s="7"/>
      <c r="J272" s="26">
        <f>J273</f>
        <v>8895.5969999999998</v>
      </c>
      <c r="K272" s="26">
        <f>K273</f>
        <v>8804.0990000000002</v>
      </c>
      <c r="L272" s="26">
        <f t="shared" si="29"/>
        <v>98.971423727940916</v>
      </c>
      <c r="M272" s="537"/>
      <c r="N272" s="238"/>
    </row>
    <row r="273" spans="1:17" ht="20.45" customHeight="1">
      <c r="A273" s="55" t="s">
        <v>119</v>
      </c>
      <c r="B273" s="7" t="s">
        <v>140</v>
      </c>
      <c r="C273" s="7" t="s">
        <v>135</v>
      </c>
      <c r="D273" s="7" t="s">
        <v>173</v>
      </c>
      <c r="E273" s="7" t="s">
        <v>160</v>
      </c>
      <c r="F273" s="7" t="s">
        <v>101</v>
      </c>
      <c r="G273" s="7" t="s">
        <v>159</v>
      </c>
      <c r="H273" s="7" t="s">
        <v>197</v>
      </c>
      <c r="I273" s="7"/>
      <c r="J273" s="26">
        <f>J274+J276+J278</f>
        <v>8895.5969999999998</v>
      </c>
      <c r="K273" s="26">
        <f>K274+K276+K278</f>
        <v>8804.0990000000002</v>
      </c>
      <c r="L273" s="26">
        <f t="shared" si="29"/>
        <v>98.971423727940916</v>
      </c>
      <c r="N273" s="238"/>
    </row>
    <row r="274" spans="1:17" ht="54" customHeight="1">
      <c r="A274" s="174" t="s">
        <v>316</v>
      </c>
      <c r="B274" s="7" t="s">
        <v>140</v>
      </c>
      <c r="C274" s="7" t="s">
        <v>135</v>
      </c>
      <c r="D274" s="7" t="s">
        <v>173</v>
      </c>
      <c r="E274" s="7" t="s">
        <v>160</v>
      </c>
      <c r="F274" s="7" t="s">
        <v>101</v>
      </c>
      <c r="G274" s="7" t="s">
        <v>159</v>
      </c>
      <c r="H274" s="7" t="s">
        <v>197</v>
      </c>
      <c r="I274" s="7" t="s">
        <v>315</v>
      </c>
      <c r="J274" s="26">
        <f>J275</f>
        <v>5599.9459999999999</v>
      </c>
      <c r="K274" s="26">
        <f>K275</f>
        <v>5599.6989999999996</v>
      </c>
      <c r="L274" s="26">
        <f t="shared" si="29"/>
        <v>99.995589243181982</v>
      </c>
      <c r="N274" s="238"/>
    </row>
    <row r="275" spans="1:17" ht="25.15" customHeight="1">
      <c r="A275" s="118" t="s">
        <v>342</v>
      </c>
      <c r="B275" s="7" t="s">
        <v>140</v>
      </c>
      <c r="C275" s="7" t="s">
        <v>135</v>
      </c>
      <c r="D275" s="7" t="s">
        <v>173</v>
      </c>
      <c r="E275" s="7" t="s">
        <v>160</v>
      </c>
      <c r="F275" s="7" t="s">
        <v>101</v>
      </c>
      <c r="G275" s="7" t="s">
        <v>159</v>
      </c>
      <c r="H275" s="7" t="s">
        <v>197</v>
      </c>
      <c r="I275" s="7" t="s">
        <v>335</v>
      </c>
      <c r="J275" s="26">
        <v>5599.9459999999999</v>
      </c>
      <c r="K275" s="26">
        <v>5599.6989999999996</v>
      </c>
      <c r="L275" s="26">
        <f t="shared" si="29"/>
        <v>99.995589243181982</v>
      </c>
      <c r="M275" s="531">
        <f>596.1-72-50+62.3-250</f>
        <v>286.39999999999998</v>
      </c>
      <c r="N275" s="238"/>
      <c r="O275" s="29">
        <v>5596.3852500000003</v>
      </c>
    </row>
    <row r="276" spans="1:17" ht="25.15" customHeight="1">
      <c r="A276" s="55" t="s">
        <v>320</v>
      </c>
      <c r="B276" s="7" t="s">
        <v>140</v>
      </c>
      <c r="C276" s="7" t="s">
        <v>135</v>
      </c>
      <c r="D276" s="7" t="s">
        <v>173</v>
      </c>
      <c r="E276" s="7" t="s">
        <v>160</v>
      </c>
      <c r="F276" s="7" t="s">
        <v>101</v>
      </c>
      <c r="G276" s="7" t="s">
        <v>159</v>
      </c>
      <c r="H276" s="7" t="s">
        <v>197</v>
      </c>
      <c r="I276" s="7" t="s">
        <v>318</v>
      </c>
      <c r="J276" s="26">
        <f>J277</f>
        <v>2673.6509999999998</v>
      </c>
      <c r="K276" s="26">
        <f>K277</f>
        <v>2582.4090000000001</v>
      </c>
      <c r="L276" s="26">
        <f t="shared" si="29"/>
        <v>96.587363122561626</v>
      </c>
      <c r="M276" s="531"/>
      <c r="N276" s="238"/>
      <c r="O276" s="65"/>
      <c r="P276" s="65"/>
      <c r="Q276" s="65"/>
    </row>
    <row r="277" spans="1:17" ht="43.9" customHeight="1">
      <c r="A277" s="55" t="s">
        <v>321</v>
      </c>
      <c r="B277" s="7" t="s">
        <v>140</v>
      </c>
      <c r="C277" s="7" t="s">
        <v>135</v>
      </c>
      <c r="D277" s="7" t="s">
        <v>173</v>
      </c>
      <c r="E277" s="7" t="s">
        <v>160</v>
      </c>
      <c r="F277" s="7" t="s">
        <v>101</v>
      </c>
      <c r="G277" s="7" t="s">
        <v>159</v>
      </c>
      <c r="H277" s="7" t="s">
        <v>197</v>
      </c>
      <c r="I277" s="7" t="s">
        <v>319</v>
      </c>
      <c r="J277" s="26">
        <v>2673.6509999999998</v>
      </c>
      <c r="K277" s="26">
        <v>2582.4090000000001</v>
      </c>
      <c r="L277" s="26">
        <f t="shared" si="29"/>
        <v>96.587363122561626</v>
      </c>
      <c r="M277" s="531">
        <f>72+50+40</f>
        <v>162</v>
      </c>
      <c r="N277" s="475">
        <f>-380.2+4.572</f>
        <v>-375.62799999999999</v>
      </c>
      <c r="O277" s="670">
        <f>2332.95153+4.572</f>
        <v>2337.5235299999999</v>
      </c>
      <c r="P277" s="65"/>
      <c r="Q277" s="65"/>
    </row>
    <row r="278" spans="1:17" ht="24" customHeight="1">
      <c r="A278" s="55" t="s">
        <v>324</v>
      </c>
      <c r="B278" s="7" t="s">
        <v>140</v>
      </c>
      <c r="C278" s="7" t="s">
        <v>135</v>
      </c>
      <c r="D278" s="7" t="s">
        <v>173</v>
      </c>
      <c r="E278" s="7" t="s">
        <v>160</v>
      </c>
      <c r="F278" s="7" t="s">
        <v>101</v>
      </c>
      <c r="G278" s="7" t="s">
        <v>159</v>
      </c>
      <c r="H278" s="7" t="s">
        <v>197</v>
      </c>
      <c r="I278" s="7" t="s">
        <v>322</v>
      </c>
      <c r="J278" s="26">
        <f>J279</f>
        <v>622</v>
      </c>
      <c r="K278" s="26">
        <f>K279</f>
        <v>621.99099999999999</v>
      </c>
      <c r="L278" s="26">
        <f t="shared" si="29"/>
        <v>99.998553054662381</v>
      </c>
      <c r="M278" s="531"/>
      <c r="N278" s="238"/>
      <c r="O278" s="65"/>
      <c r="P278" s="65"/>
      <c r="Q278" s="65"/>
    </row>
    <row r="279" spans="1:17" ht="20.45" customHeight="1">
      <c r="A279" s="55" t="s">
        <v>325</v>
      </c>
      <c r="B279" s="7" t="s">
        <v>140</v>
      </c>
      <c r="C279" s="7" t="s">
        <v>135</v>
      </c>
      <c r="D279" s="7" t="s">
        <v>173</v>
      </c>
      <c r="E279" s="7" t="s">
        <v>160</v>
      </c>
      <c r="F279" s="7" t="s">
        <v>101</v>
      </c>
      <c r="G279" s="7" t="s">
        <v>159</v>
      </c>
      <c r="H279" s="7" t="s">
        <v>197</v>
      </c>
      <c r="I279" s="7" t="s">
        <v>323</v>
      </c>
      <c r="J279" s="26">
        <f>566.9+10+15+27.1+40-3-34</f>
        <v>622</v>
      </c>
      <c r="K279" s="26">
        <v>621.99099999999999</v>
      </c>
      <c r="L279" s="26">
        <f t="shared" si="29"/>
        <v>99.998553054662381</v>
      </c>
      <c r="M279" s="531">
        <f>27.1+40-3</f>
        <v>64.099999999999994</v>
      </c>
      <c r="N279" s="238">
        <v>-34</v>
      </c>
      <c r="O279" s="669">
        <v>621.99125000000004</v>
      </c>
      <c r="P279" s="65"/>
      <c r="Q279" s="65"/>
    </row>
    <row r="280" spans="1:17" ht="42" customHeight="1">
      <c r="A280" s="54" t="s">
        <v>381</v>
      </c>
      <c r="B280" s="7" t="s">
        <v>140</v>
      </c>
      <c r="C280" s="7" t="s">
        <v>135</v>
      </c>
      <c r="D280" s="7" t="s">
        <v>173</v>
      </c>
      <c r="E280" s="7" t="s">
        <v>162</v>
      </c>
      <c r="F280" s="7" t="s">
        <v>101</v>
      </c>
      <c r="G280" s="7"/>
      <c r="H280" s="7"/>
      <c r="I280" s="7"/>
      <c r="J280" s="26">
        <f>J281</f>
        <v>289.44200000000001</v>
      </c>
      <c r="K280" s="26">
        <f>K281</f>
        <v>288.95</v>
      </c>
      <c r="L280" s="26">
        <f t="shared" si="29"/>
        <v>99.830017758307349</v>
      </c>
      <c r="M280" s="533"/>
      <c r="N280" s="238"/>
      <c r="O280" s="65"/>
      <c r="Q280" s="65"/>
    </row>
    <row r="281" spans="1:17" ht="39" customHeight="1">
      <c r="A281" s="221" t="s">
        <v>32</v>
      </c>
      <c r="B281" s="7" t="s">
        <v>140</v>
      </c>
      <c r="C281" s="7" t="s">
        <v>135</v>
      </c>
      <c r="D281" s="7" t="s">
        <v>173</v>
      </c>
      <c r="E281" s="7" t="s">
        <v>162</v>
      </c>
      <c r="F281" s="7" t="s">
        <v>101</v>
      </c>
      <c r="G281" s="7" t="s">
        <v>136</v>
      </c>
      <c r="H281" s="7"/>
      <c r="I281" s="7"/>
      <c r="J281" s="26">
        <f>J282</f>
        <v>289.44200000000001</v>
      </c>
      <c r="K281" s="26">
        <f>K282</f>
        <v>288.95</v>
      </c>
      <c r="L281" s="26">
        <f t="shared" si="29"/>
        <v>99.830017758307349</v>
      </c>
      <c r="N281" s="238"/>
      <c r="O281" s="65"/>
      <c r="Q281" s="65"/>
    </row>
    <row r="282" spans="1:17" s="25" customFormat="1" ht="21.6" customHeight="1">
      <c r="A282" s="55" t="s">
        <v>105</v>
      </c>
      <c r="B282" s="7" t="s">
        <v>140</v>
      </c>
      <c r="C282" s="7" t="s">
        <v>135</v>
      </c>
      <c r="D282" s="7" t="s">
        <v>173</v>
      </c>
      <c r="E282" s="7" t="s">
        <v>162</v>
      </c>
      <c r="F282" s="7" t="s">
        <v>101</v>
      </c>
      <c r="G282" s="7" t="s">
        <v>136</v>
      </c>
      <c r="H282" s="7" t="s">
        <v>196</v>
      </c>
      <c r="I282" s="7"/>
      <c r="J282" s="26">
        <f>J283+J285+J287</f>
        <v>289.44200000000001</v>
      </c>
      <c r="K282" s="26">
        <f>K283+K285+K287</f>
        <v>288.95</v>
      </c>
      <c r="L282" s="26">
        <f t="shared" si="29"/>
        <v>99.830017758307349</v>
      </c>
      <c r="M282" s="529"/>
      <c r="N282" s="238"/>
      <c r="O282" s="73"/>
      <c r="Q282" s="73"/>
    </row>
    <row r="283" spans="1:17" s="25" customFormat="1" ht="56.45" customHeight="1">
      <c r="A283" s="174" t="s">
        <v>316</v>
      </c>
      <c r="B283" s="7" t="s">
        <v>140</v>
      </c>
      <c r="C283" s="7" t="s">
        <v>135</v>
      </c>
      <c r="D283" s="7" t="s">
        <v>173</v>
      </c>
      <c r="E283" s="7" t="s">
        <v>162</v>
      </c>
      <c r="F283" s="7" t="s">
        <v>101</v>
      </c>
      <c r="G283" s="7" t="s">
        <v>136</v>
      </c>
      <c r="H283" s="7" t="s">
        <v>196</v>
      </c>
      <c r="I283" s="7" t="s">
        <v>315</v>
      </c>
      <c r="J283" s="26">
        <f>J284</f>
        <v>260.65300000000002</v>
      </c>
      <c r="K283" s="26">
        <f>K284</f>
        <v>260.65300000000002</v>
      </c>
      <c r="L283" s="26">
        <f t="shared" si="29"/>
        <v>100</v>
      </c>
      <c r="M283" s="529"/>
      <c r="N283" s="238"/>
      <c r="O283" s="73"/>
      <c r="Q283" s="73"/>
    </row>
    <row r="284" spans="1:17" s="25" customFormat="1" ht="20.45" customHeight="1">
      <c r="A284" s="118" t="s">
        <v>342</v>
      </c>
      <c r="B284" s="7" t="s">
        <v>140</v>
      </c>
      <c r="C284" s="7" t="s">
        <v>135</v>
      </c>
      <c r="D284" s="7" t="s">
        <v>173</v>
      </c>
      <c r="E284" s="7" t="s">
        <v>162</v>
      </c>
      <c r="F284" s="7" t="s">
        <v>101</v>
      </c>
      <c r="G284" s="7" t="s">
        <v>136</v>
      </c>
      <c r="H284" s="7" t="s">
        <v>196</v>
      </c>
      <c r="I284" s="7" t="s">
        <v>335</v>
      </c>
      <c r="J284" s="26">
        <v>260.65300000000002</v>
      </c>
      <c r="K284" s="26">
        <v>260.65300000000002</v>
      </c>
      <c r="L284" s="26">
        <f t="shared" si="29"/>
        <v>100</v>
      </c>
      <c r="M284" s="529">
        <f>16.4+1.3-5.8</f>
        <v>11.899999999999999</v>
      </c>
      <c r="N284" s="238"/>
      <c r="O284" s="73">
        <v>260.58100000000002</v>
      </c>
      <c r="Q284" s="73"/>
    </row>
    <row r="285" spans="1:17" ht="25.9" customHeight="1">
      <c r="A285" s="55" t="s">
        <v>320</v>
      </c>
      <c r="B285" s="7" t="s">
        <v>140</v>
      </c>
      <c r="C285" s="7" t="s">
        <v>135</v>
      </c>
      <c r="D285" s="7" t="s">
        <v>173</v>
      </c>
      <c r="E285" s="7" t="s">
        <v>162</v>
      </c>
      <c r="F285" s="7" t="s">
        <v>101</v>
      </c>
      <c r="G285" s="7" t="s">
        <v>136</v>
      </c>
      <c r="H285" s="7" t="s">
        <v>196</v>
      </c>
      <c r="I285" s="7" t="s">
        <v>318</v>
      </c>
      <c r="J285" s="26">
        <f>J286</f>
        <v>27.789000000000001</v>
      </c>
      <c r="K285" s="26">
        <f>K286</f>
        <v>27.789000000000001</v>
      </c>
      <c r="L285" s="26">
        <f t="shared" si="29"/>
        <v>100</v>
      </c>
      <c r="N285" s="238"/>
      <c r="O285" s="71"/>
      <c r="Q285" s="71"/>
    </row>
    <row r="286" spans="1:17" ht="41.25" customHeight="1">
      <c r="A286" s="55" t="s">
        <v>321</v>
      </c>
      <c r="B286" s="7" t="s">
        <v>140</v>
      </c>
      <c r="C286" s="7" t="s">
        <v>135</v>
      </c>
      <c r="D286" s="7" t="s">
        <v>173</v>
      </c>
      <c r="E286" s="7" t="s">
        <v>162</v>
      </c>
      <c r="F286" s="7" t="s">
        <v>101</v>
      </c>
      <c r="G286" s="7" t="s">
        <v>136</v>
      </c>
      <c r="H286" s="7" t="s">
        <v>196</v>
      </c>
      <c r="I286" s="7" t="s">
        <v>319</v>
      </c>
      <c r="J286" s="26">
        <v>27.789000000000001</v>
      </c>
      <c r="K286" s="26">
        <v>27.789000000000001</v>
      </c>
      <c r="L286" s="26">
        <f t="shared" si="29"/>
        <v>100</v>
      </c>
      <c r="M286" s="540">
        <f>3.9-1.3</f>
        <v>2.5999999999999996</v>
      </c>
      <c r="N286" s="238"/>
      <c r="O286" s="71">
        <f>24.289+3.5</f>
        <v>27.789000000000001</v>
      </c>
      <c r="P286" s="29">
        <v>3.5</v>
      </c>
      <c r="Q286" s="71" t="s">
        <v>547</v>
      </c>
    </row>
    <row r="287" spans="1:17" ht="24" customHeight="1">
      <c r="A287" s="55" t="s">
        <v>324</v>
      </c>
      <c r="B287" s="7" t="s">
        <v>140</v>
      </c>
      <c r="C287" s="7" t="s">
        <v>135</v>
      </c>
      <c r="D287" s="7" t="s">
        <v>173</v>
      </c>
      <c r="E287" s="7" t="s">
        <v>162</v>
      </c>
      <c r="F287" s="7" t="s">
        <v>101</v>
      </c>
      <c r="G287" s="7" t="s">
        <v>136</v>
      </c>
      <c r="H287" s="7" t="s">
        <v>196</v>
      </c>
      <c r="I287" s="7" t="s">
        <v>322</v>
      </c>
      <c r="J287" s="26">
        <f>J288</f>
        <v>1</v>
      </c>
      <c r="K287" s="26">
        <f>K288</f>
        <v>0.50800000000000001</v>
      </c>
      <c r="L287" s="26">
        <f t="shared" si="29"/>
        <v>50.8</v>
      </c>
      <c r="M287" s="632"/>
      <c r="N287" s="238"/>
      <c r="O287" s="65"/>
      <c r="P287" s="65"/>
      <c r="Q287" s="65"/>
    </row>
    <row r="288" spans="1:17" ht="20.45" customHeight="1">
      <c r="A288" s="55" t="s">
        <v>325</v>
      </c>
      <c r="B288" s="7" t="s">
        <v>140</v>
      </c>
      <c r="C288" s="7" t="s">
        <v>135</v>
      </c>
      <c r="D288" s="7" t="s">
        <v>173</v>
      </c>
      <c r="E288" s="7" t="s">
        <v>162</v>
      </c>
      <c r="F288" s="7" t="s">
        <v>101</v>
      </c>
      <c r="G288" s="7" t="s">
        <v>136</v>
      </c>
      <c r="H288" s="7" t="s">
        <v>196</v>
      </c>
      <c r="I288" s="7" t="s">
        <v>323</v>
      </c>
      <c r="J288" s="26">
        <v>1</v>
      </c>
      <c r="K288" s="26">
        <v>0.50800000000000001</v>
      </c>
      <c r="L288" s="26">
        <f t="shared" si="29"/>
        <v>50.8</v>
      </c>
      <c r="M288" s="632"/>
      <c r="N288" s="238"/>
      <c r="O288" s="65"/>
      <c r="P288" s="65"/>
      <c r="Q288" s="65"/>
    </row>
    <row r="289" spans="1:17" ht="20.45" customHeight="1">
      <c r="A289" s="55" t="s">
        <v>149</v>
      </c>
      <c r="B289" s="7" t="s">
        <v>140</v>
      </c>
      <c r="C289" s="7" t="s">
        <v>159</v>
      </c>
      <c r="D289" s="7" t="s">
        <v>99</v>
      </c>
      <c r="E289" s="7"/>
      <c r="F289" s="7"/>
      <c r="G289" s="7"/>
      <c r="H289" s="7"/>
      <c r="I289" s="7"/>
      <c r="J289" s="26">
        <f>J290</f>
        <v>1574.146</v>
      </c>
      <c r="K289" s="26">
        <f>K290</f>
        <v>1570.961</v>
      </c>
      <c r="L289" s="26">
        <f t="shared" si="29"/>
        <v>99.797668068908479</v>
      </c>
      <c r="M289" s="632"/>
      <c r="N289" s="238"/>
      <c r="O289" s="65"/>
      <c r="P289" s="65"/>
      <c r="Q289" s="65"/>
    </row>
    <row r="290" spans="1:17" s="25" customFormat="1" ht="42" customHeight="1">
      <c r="A290" s="194" t="s">
        <v>399</v>
      </c>
      <c r="B290" s="7" t="s">
        <v>140</v>
      </c>
      <c r="C290" s="7" t="s">
        <v>159</v>
      </c>
      <c r="D290" s="7" t="s">
        <v>161</v>
      </c>
      <c r="E290" s="7"/>
      <c r="F290" s="7"/>
      <c r="G290" s="7"/>
      <c r="H290" s="7"/>
      <c r="I290" s="7"/>
      <c r="J290" s="26">
        <f t="shared" ref="J290:K292" si="30">J291</f>
        <v>1574.146</v>
      </c>
      <c r="K290" s="26">
        <f t="shared" si="30"/>
        <v>1570.961</v>
      </c>
      <c r="L290" s="26">
        <f t="shared" si="29"/>
        <v>99.797668068908479</v>
      </c>
      <c r="M290" s="529"/>
      <c r="N290" s="238"/>
    </row>
    <row r="291" spans="1:17" ht="53.45" customHeight="1">
      <c r="A291" s="122" t="s">
        <v>391</v>
      </c>
      <c r="B291" s="7" t="s">
        <v>140</v>
      </c>
      <c r="C291" s="7" t="s">
        <v>159</v>
      </c>
      <c r="D291" s="7" t="s">
        <v>161</v>
      </c>
      <c r="E291" s="7" t="s">
        <v>165</v>
      </c>
      <c r="F291" s="7" t="s">
        <v>101</v>
      </c>
      <c r="G291" s="7"/>
      <c r="H291" s="7"/>
      <c r="I291" s="7"/>
      <c r="J291" s="26">
        <f t="shared" si="30"/>
        <v>1574.146</v>
      </c>
      <c r="K291" s="26">
        <f t="shared" si="30"/>
        <v>1570.961</v>
      </c>
      <c r="L291" s="26">
        <f t="shared" si="29"/>
        <v>99.797668068908479</v>
      </c>
      <c r="M291" s="535"/>
      <c r="N291" s="238"/>
    </row>
    <row r="292" spans="1:17" ht="39" customHeight="1">
      <c r="A292" s="175" t="s">
        <v>357</v>
      </c>
      <c r="B292" s="7" t="s">
        <v>140</v>
      </c>
      <c r="C292" s="7" t="s">
        <v>159</v>
      </c>
      <c r="D292" s="7" t="s">
        <v>161</v>
      </c>
      <c r="E292" s="7" t="s">
        <v>165</v>
      </c>
      <c r="F292" s="7" t="s">
        <v>101</v>
      </c>
      <c r="G292" s="7" t="s">
        <v>135</v>
      </c>
      <c r="H292" s="7"/>
      <c r="I292" s="7"/>
      <c r="J292" s="26">
        <f t="shared" si="30"/>
        <v>1574.146</v>
      </c>
      <c r="K292" s="26">
        <f t="shared" si="30"/>
        <v>1570.961</v>
      </c>
      <c r="L292" s="26">
        <f t="shared" si="29"/>
        <v>99.797668068908479</v>
      </c>
      <c r="N292" s="238"/>
    </row>
    <row r="293" spans="1:17" ht="42" customHeight="1">
      <c r="A293" s="55" t="s">
        <v>106</v>
      </c>
      <c r="B293" s="7" t="s">
        <v>140</v>
      </c>
      <c r="C293" s="7" t="s">
        <v>159</v>
      </c>
      <c r="D293" s="7" t="s">
        <v>161</v>
      </c>
      <c r="E293" s="7" t="s">
        <v>165</v>
      </c>
      <c r="F293" s="7" t="s">
        <v>101</v>
      </c>
      <c r="G293" s="7" t="s">
        <v>135</v>
      </c>
      <c r="H293" s="7" t="s">
        <v>198</v>
      </c>
      <c r="I293" s="7"/>
      <c r="J293" s="26">
        <f>J294+J296+J299</f>
        <v>1574.146</v>
      </c>
      <c r="K293" s="26">
        <f>K294+K296+K299</f>
        <v>1570.961</v>
      </c>
      <c r="L293" s="26">
        <f t="shared" si="29"/>
        <v>99.797668068908479</v>
      </c>
      <c r="N293" s="238"/>
    </row>
    <row r="294" spans="1:17" ht="54.75" customHeight="1">
      <c r="A294" s="174" t="s">
        <v>316</v>
      </c>
      <c r="B294" s="7" t="s">
        <v>140</v>
      </c>
      <c r="C294" s="7" t="s">
        <v>159</v>
      </c>
      <c r="D294" s="7" t="s">
        <v>161</v>
      </c>
      <c r="E294" s="7" t="s">
        <v>165</v>
      </c>
      <c r="F294" s="7" t="s">
        <v>101</v>
      </c>
      <c r="G294" s="7" t="s">
        <v>135</v>
      </c>
      <c r="H294" s="7" t="s">
        <v>198</v>
      </c>
      <c r="I294" s="7" t="s">
        <v>315</v>
      </c>
      <c r="J294" s="26">
        <f>J295</f>
        <v>1488.4</v>
      </c>
      <c r="K294" s="26">
        <f>K295</f>
        <v>1485.4739999999999</v>
      </c>
      <c r="L294" s="26">
        <f t="shared" si="29"/>
        <v>99.803413061005102</v>
      </c>
      <c r="N294" s="238"/>
    </row>
    <row r="295" spans="1:17" ht="22.9" customHeight="1">
      <c r="A295" s="118" t="s">
        <v>342</v>
      </c>
      <c r="B295" s="7" t="s">
        <v>140</v>
      </c>
      <c r="C295" s="7" t="s">
        <v>159</v>
      </c>
      <c r="D295" s="7" t="s">
        <v>161</v>
      </c>
      <c r="E295" s="7" t="s">
        <v>165</v>
      </c>
      <c r="F295" s="7" t="s">
        <v>101</v>
      </c>
      <c r="G295" s="7" t="s">
        <v>135</v>
      </c>
      <c r="H295" s="7" t="s">
        <v>198</v>
      </c>
      <c r="I295" s="7" t="s">
        <v>335</v>
      </c>
      <c r="J295" s="26">
        <f>1361-2.2+62-7-1.3+137-61.1</f>
        <v>1488.4</v>
      </c>
      <c r="K295" s="26">
        <v>1485.4739999999999</v>
      </c>
      <c r="L295" s="26">
        <f t="shared" si="29"/>
        <v>99.803413061005102</v>
      </c>
      <c r="M295" s="531">
        <f>137-61.1</f>
        <v>75.900000000000006</v>
      </c>
      <c r="N295" s="238"/>
      <c r="O295" s="29">
        <v>1484.73</v>
      </c>
    </row>
    <row r="296" spans="1:17" ht="25.15" customHeight="1">
      <c r="A296" s="55" t="s">
        <v>320</v>
      </c>
      <c r="B296" s="7" t="s">
        <v>140</v>
      </c>
      <c r="C296" s="7" t="s">
        <v>159</v>
      </c>
      <c r="D296" s="7" t="s">
        <v>161</v>
      </c>
      <c r="E296" s="7" t="s">
        <v>165</v>
      </c>
      <c r="F296" s="7" t="s">
        <v>101</v>
      </c>
      <c r="G296" s="7" t="s">
        <v>135</v>
      </c>
      <c r="H296" s="7" t="s">
        <v>198</v>
      </c>
      <c r="I296" s="7" t="s">
        <v>318</v>
      </c>
      <c r="J296" s="26">
        <f>J297</f>
        <v>69.099999999999994</v>
      </c>
      <c r="K296" s="26">
        <f>K297</f>
        <v>68.881</v>
      </c>
      <c r="L296" s="26">
        <f t="shared" si="29"/>
        <v>99.683068017366153</v>
      </c>
      <c r="N296" s="238"/>
      <c r="O296" s="71"/>
      <c r="Q296" s="71"/>
    </row>
    <row r="297" spans="1:17" ht="38.25" customHeight="1">
      <c r="A297" s="55" t="s">
        <v>321</v>
      </c>
      <c r="B297" s="7" t="s">
        <v>140</v>
      </c>
      <c r="C297" s="7" t="s">
        <v>159</v>
      </c>
      <c r="D297" s="7" t="s">
        <v>161</v>
      </c>
      <c r="E297" s="7" t="s">
        <v>165</v>
      </c>
      <c r="F297" s="7" t="s">
        <v>101</v>
      </c>
      <c r="G297" s="7" t="s">
        <v>135</v>
      </c>
      <c r="H297" s="7" t="s">
        <v>198</v>
      </c>
      <c r="I297" s="7" t="s">
        <v>319</v>
      </c>
      <c r="J297" s="26">
        <f>70+2.2+7+1.3+2.6-14</f>
        <v>69.099999999999994</v>
      </c>
      <c r="K297" s="26">
        <v>68.881</v>
      </c>
      <c r="L297" s="26">
        <f t="shared" si="29"/>
        <v>99.683068017366153</v>
      </c>
      <c r="M297" s="529">
        <v>2.6</v>
      </c>
      <c r="N297" s="238">
        <f>-16+2</f>
        <v>-14</v>
      </c>
      <c r="O297" s="71">
        <v>66.881</v>
      </c>
      <c r="P297" s="29">
        <v>2</v>
      </c>
      <c r="Q297" s="71" t="s">
        <v>547</v>
      </c>
    </row>
    <row r="298" spans="1:17" ht="25.15" customHeight="1">
      <c r="A298" s="55" t="s">
        <v>324</v>
      </c>
      <c r="B298" s="7" t="s">
        <v>140</v>
      </c>
      <c r="C298" s="7" t="s">
        <v>159</v>
      </c>
      <c r="D298" s="7" t="s">
        <v>161</v>
      </c>
      <c r="E298" s="7" t="s">
        <v>165</v>
      </c>
      <c r="F298" s="7" t="s">
        <v>101</v>
      </c>
      <c r="G298" s="7" t="s">
        <v>135</v>
      </c>
      <c r="H298" s="7" t="s">
        <v>198</v>
      </c>
      <c r="I298" s="7" t="s">
        <v>322</v>
      </c>
      <c r="J298" s="26">
        <f>J299</f>
        <v>16.646000000000001</v>
      </c>
      <c r="K298" s="26">
        <f>K299</f>
        <v>16.606000000000002</v>
      </c>
      <c r="L298" s="26">
        <f t="shared" si="29"/>
        <v>99.759702030517843</v>
      </c>
      <c r="N298" s="238"/>
    </row>
    <row r="299" spans="1:17" ht="25.15" customHeight="1">
      <c r="A299" s="55" t="s">
        <v>325</v>
      </c>
      <c r="B299" s="7" t="s">
        <v>140</v>
      </c>
      <c r="C299" s="7" t="s">
        <v>159</v>
      </c>
      <c r="D299" s="7" t="s">
        <v>161</v>
      </c>
      <c r="E299" s="7" t="s">
        <v>165</v>
      </c>
      <c r="F299" s="7" t="s">
        <v>101</v>
      </c>
      <c r="G299" s="7" t="s">
        <v>135</v>
      </c>
      <c r="H299" s="7" t="s">
        <v>198</v>
      </c>
      <c r="I299" s="7" t="s">
        <v>323</v>
      </c>
      <c r="J299" s="26">
        <f>2+1.3+14.046+0.2-0.9</f>
        <v>16.646000000000001</v>
      </c>
      <c r="K299" s="26">
        <v>16.606000000000002</v>
      </c>
      <c r="L299" s="26">
        <f t="shared" si="29"/>
        <v>99.759702030517843</v>
      </c>
      <c r="M299" s="529">
        <f>14.046+0.2</f>
        <v>14.245999999999999</v>
      </c>
      <c r="N299" s="238"/>
      <c r="O299" s="29">
        <v>16.600000000000001</v>
      </c>
    </row>
    <row r="300" spans="1:17" ht="21.6" customHeight="1">
      <c r="A300" s="139" t="s">
        <v>150</v>
      </c>
      <c r="B300" s="263">
        <v>901</v>
      </c>
      <c r="C300" s="7" t="s">
        <v>136</v>
      </c>
      <c r="D300" s="275"/>
      <c r="E300" s="275"/>
      <c r="F300" s="7"/>
      <c r="G300" s="274"/>
      <c r="H300" s="52"/>
      <c r="I300" s="64"/>
      <c r="J300" s="26">
        <f>J301</f>
        <v>2061.5</v>
      </c>
      <c r="K300" s="26">
        <f>K301</f>
        <v>2061.5</v>
      </c>
      <c r="L300" s="26">
        <f t="shared" si="29"/>
        <v>100</v>
      </c>
      <c r="N300" s="238"/>
    </row>
    <row r="301" spans="1:17" ht="22.9" customHeight="1">
      <c r="A301" s="55" t="s">
        <v>174</v>
      </c>
      <c r="B301" s="263">
        <v>901</v>
      </c>
      <c r="C301" s="7" t="s">
        <v>136</v>
      </c>
      <c r="D301" s="7" t="s">
        <v>164</v>
      </c>
      <c r="E301" s="7"/>
      <c r="F301" s="7"/>
      <c r="G301" s="274"/>
      <c r="H301" s="246"/>
      <c r="I301" s="64"/>
      <c r="J301" s="26">
        <f>J302</f>
        <v>2061.5</v>
      </c>
      <c r="K301" s="26">
        <f>K302</f>
        <v>2061.5</v>
      </c>
      <c r="L301" s="26">
        <f t="shared" si="29"/>
        <v>100</v>
      </c>
      <c r="N301" s="238"/>
    </row>
    <row r="302" spans="1:17" ht="62.45" customHeight="1">
      <c r="A302" s="55" t="s">
        <v>0</v>
      </c>
      <c r="B302" s="263">
        <v>901</v>
      </c>
      <c r="C302" s="7" t="s">
        <v>136</v>
      </c>
      <c r="D302" s="7" t="s">
        <v>164</v>
      </c>
      <c r="E302" s="7" t="s">
        <v>173</v>
      </c>
      <c r="F302" s="7"/>
      <c r="G302" s="7"/>
      <c r="H302" s="7"/>
      <c r="I302" s="7"/>
      <c r="J302" s="26">
        <f>J304</f>
        <v>2061.5</v>
      </c>
      <c r="K302" s="26">
        <f>K304</f>
        <v>2061.5</v>
      </c>
      <c r="L302" s="26">
        <f t="shared" si="29"/>
        <v>100</v>
      </c>
      <c r="N302" s="238"/>
    </row>
    <row r="303" spans="1:17" ht="40.15" customHeight="1">
      <c r="A303" s="215" t="s">
        <v>29</v>
      </c>
      <c r="B303" s="263">
        <v>901</v>
      </c>
      <c r="C303" s="7" t="s">
        <v>136</v>
      </c>
      <c r="D303" s="7" t="s">
        <v>164</v>
      </c>
      <c r="E303" s="7" t="s">
        <v>173</v>
      </c>
      <c r="F303" s="7" t="s">
        <v>101</v>
      </c>
      <c r="G303" s="7" t="s">
        <v>135</v>
      </c>
      <c r="H303" s="7"/>
      <c r="I303" s="7"/>
      <c r="J303" s="26">
        <f t="shared" ref="J303:K305" si="31">J304</f>
        <v>2061.5</v>
      </c>
      <c r="K303" s="26">
        <f t="shared" si="31"/>
        <v>2061.5</v>
      </c>
      <c r="L303" s="26">
        <f t="shared" si="29"/>
        <v>100</v>
      </c>
      <c r="N303" s="238"/>
    </row>
    <row r="304" spans="1:17" ht="182.25" customHeight="1">
      <c r="A304" s="225" t="s">
        <v>10</v>
      </c>
      <c r="B304" s="263">
        <v>901</v>
      </c>
      <c r="C304" s="7" t="s">
        <v>136</v>
      </c>
      <c r="D304" s="7" t="s">
        <v>164</v>
      </c>
      <c r="E304" s="7" t="s">
        <v>173</v>
      </c>
      <c r="F304" s="7" t="s">
        <v>101</v>
      </c>
      <c r="G304" s="7" t="s">
        <v>135</v>
      </c>
      <c r="H304" s="7" t="s">
        <v>259</v>
      </c>
      <c r="I304" s="7"/>
      <c r="J304" s="26">
        <f t="shared" si="31"/>
        <v>2061.5</v>
      </c>
      <c r="K304" s="26">
        <f t="shared" si="31"/>
        <v>2061.5</v>
      </c>
      <c r="L304" s="26">
        <f t="shared" si="29"/>
        <v>100</v>
      </c>
      <c r="N304" s="238"/>
    </row>
    <row r="305" spans="1:14" ht="24.6" customHeight="1">
      <c r="A305" s="172" t="s">
        <v>337</v>
      </c>
      <c r="B305" s="263">
        <v>901</v>
      </c>
      <c r="C305" s="7" t="s">
        <v>136</v>
      </c>
      <c r="D305" s="7" t="s">
        <v>164</v>
      </c>
      <c r="E305" s="7" t="s">
        <v>173</v>
      </c>
      <c r="F305" s="7" t="s">
        <v>101</v>
      </c>
      <c r="G305" s="7" t="s">
        <v>135</v>
      </c>
      <c r="H305" s="7" t="s">
        <v>259</v>
      </c>
      <c r="I305" s="7" t="s">
        <v>336</v>
      </c>
      <c r="J305" s="26">
        <f>J306</f>
        <v>2061.5</v>
      </c>
      <c r="K305" s="26">
        <f t="shared" si="31"/>
        <v>2061.5</v>
      </c>
      <c r="L305" s="26">
        <f t="shared" si="29"/>
        <v>100</v>
      </c>
      <c r="N305" s="238"/>
    </row>
    <row r="306" spans="1:14" ht="24.6" customHeight="1">
      <c r="A306" s="122" t="s">
        <v>118</v>
      </c>
      <c r="B306" s="263">
        <v>901</v>
      </c>
      <c r="C306" s="7" t="s">
        <v>136</v>
      </c>
      <c r="D306" s="7" t="s">
        <v>164</v>
      </c>
      <c r="E306" s="7" t="s">
        <v>173</v>
      </c>
      <c r="F306" s="7" t="s">
        <v>101</v>
      </c>
      <c r="G306" s="7" t="s">
        <v>135</v>
      </c>
      <c r="H306" s="7" t="s">
        <v>259</v>
      </c>
      <c r="I306" s="7" t="s">
        <v>117</v>
      </c>
      <c r="J306" s="26">
        <f>1751.8+309.7</f>
        <v>2061.5</v>
      </c>
      <c r="K306" s="26">
        <f>1751.8+309.7</f>
        <v>2061.5</v>
      </c>
      <c r="L306" s="26">
        <f t="shared" si="29"/>
        <v>100</v>
      </c>
      <c r="N306" s="238"/>
    </row>
    <row r="307" spans="1:14" ht="24.6" customHeight="1">
      <c r="A307" s="122" t="s">
        <v>212</v>
      </c>
      <c r="B307" s="64" t="s">
        <v>140</v>
      </c>
      <c r="C307" s="64" t="s">
        <v>162</v>
      </c>
      <c r="D307" s="7"/>
      <c r="E307" s="7"/>
      <c r="F307" s="7"/>
      <c r="G307" s="255"/>
      <c r="H307" s="7"/>
      <c r="I307" s="7"/>
      <c r="J307" s="26">
        <f>J308</f>
        <v>110.50700000000001</v>
      </c>
      <c r="K307" s="26">
        <f>K308</f>
        <v>110.50700000000001</v>
      </c>
      <c r="L307" s="26">
        <f t="shared" si="29"/>
        <v>100</v>
      </c>
      <c r="N307" s="238"/>
    </row>
    <row r="308" spans="1:14" ht="24.6" customHeight="1">
      <c r="A308" s="207" t="s">
        <v>211</v>
      </c>
      <c r="B308" s="64" t="s">
        <v>140</v>
      </c>
      <c r="C308" s="64" t="s">
        <v>162</v>
      </c>
      <c r="D308" s="64" t="s">
        <v>160</v>
      </c>
      <c r="E308" s="260"/>
      <c r="F308" s="7"/>
      <c r="G308" s="255"/>
      <c r="H308" s="7"/>
      <c r="I308" s="7"/>
      <c r="J308" s="26">
        <f>J309</f>
        <v>110.50700000000001</v>
      </c>
      <c r="K308" s="26">
        <f>K309</f>
        <v>110.50700000000001</v>
      </c>
      <c r="L308" s="26">
        <f t="shared" si="29"/>
        <v>100</v>
      </c>
      <c r="N308" s="238"/>
    </row>
    <row r="309" spans="1:14" s="57" customFormat="1" ht="52.15" customHeight="1">
      <c r="A309" s="55" t="s">
        <v>496</v>
      </c>
      <c r="B309" s="64" t="s">
        <v>140</v>
      </c>
      <c r="C309" s="64" t="s">
        <v>162</v>
      </c>
      <c r="D309" s="64" t="s">
        <v>160</v>
      </c>
      <c r="E309" s="260" t="s">
        <v>107</v>
      </c>
      <c r="F309" s="260" t="s">
        <v>101</v>
      </c>
      <c r="G309" s="276"/>
      <c r="H309" s="263"/>
      <c r="I309" s="263"/>
      <c r="J309" s="151">
        <f t="shared" ref="J309:K311" si="32">J310</f>
        <v>110.50700000000001</v>
      </c>
      <c r="K309" s="151">
        <f t="shared" si="32"/>
        <v>110.50700000000001</v>
      </c>
      <c r="L309" s="26">
        <f t="shared" si="29"/>
        <v>100</v>
      </c>
      <c r="M309" s="529"/>
      <c r="N309" s="158"/>
    </row>
    <row r="310" spans="1:14" s="57" customFormat="1" ht="57.75" customHeight="1">
      <c r="A310" s="139" t="s">
        <v>495</v>
      </c>
      <c r="B310" s="64" t="s">
        <v>140</v>
      </c>
      <c r="C310" s="64" t="s">
        <v>162</v>
      </c>
      <c r="D310" s="64" t="s">
        <v>160</v>
      </c>
      <c r="E310" s="260" t="s">
        <v>107</v>
      </c>
      <c r="F310" s="260" t="s">
        <v>124</v>
      </c>
      <c r="G310" s="276"/>
      <c r="H310" s="263"/>
      <c r="I310" s="263"/>
      <c r="J310" s="151">
        <f t="shared" si="32"/>
        <v>110.50700000000001</v>
      </c>
      <c r="K310" s="151">
        <f t="shared" si="32"/>
        <v>110.50700000000001</v>
      </c>
      <c r="L310" s="26">
        <f t="shared" si="29"/>
        <v>100</v>
      </c>
      <c r="M310" s="529"/>
      <c r="N310" s="158"/>
    </row>
    <row r="311" spans="1:14" s="57" customFormat="1" ht="75.75" customHeight="1">
      <c r="A311" s="233" t="s">
        <v>11</v>
      </c>
      <c r="B311" s="64" t="s">
        <v>140</v>
      </c>
      <c r="C311" s="64" t="s">
        <v>162</v>
      </c>
      <c r="D311" s="64" t="s">
        <v>160</v>
      </c>
      <c r="E311" s="260" t="s">
        <v>107</v>
      </c>
      <c r="F311" s="260" t="s">
        <v>124</v>
      </c>
      <c r="G311" s="276" t="s">
        <v>99</v>
      </c>
      <c r="H311" s="263">
        <v>44101</v>
      </c>
      <c r="I311" s="263"/>
      <c r="J311" s="151">
        <f>J312</f>
        <v>110.50700000000001</v>
      </c>
      <c r="K311" s="151">
        <f t="shared" si="32"/>
        <v>110.50700000000001</v>
      </c>
      <c r="L311" s="26">
        <f t="shared" si="29"/>
        <v>100</v>
      </c>
      <c r="M311" s="529"/>
      <c r="N311" s="158"/>
    </row>
    <row r="312" spans="1:14" s="57" customFormat="1" ht="22.15" customHeight="1">
      <c r="A312" s="172" t="s">
        <v>337</v>
      </c>
      <c r="B312" s="64" t="s">
        <v>140</v>
      </c>
      <c r="C312" s="64" t="s">
        <v>162</v>
      </c>
      <c r="D312" s="64" t="s">
        <v>160</v>
      </c>
      <c r="E312" s="260" t="s">
        <v>107</v>
      </c>
      <c r="F312" s="260" t="s">
        <v>124</v>
      </c>
      <c r="G312" s="276" t="s">
        <v>99</v>
      </c>
      <c r="H312" s="263">
        <v>44101</v>
      </c>
      <c r="I312" s="263">
        <v>500</v>
      </c>
      <c r="J312" s="151">
        <f>J313</f>
        <v>110.50700000000001</v>
      </c>
      <c r="K312" s="151">
        <f>K313</f>
        <v>110.50700000000001</v>
      </c>
      <c r="L312" s="26">
        <f t="shared" si="29"/>
        <v>100</v>
      </c>
      <c r="M312" s="529"/>
      <c r="N312" s="158"/>
    </row>
    <row r="313" spans="1:14" s="57" customFormat="1" ht="22.15" customHeight="1">
      <c r="A313" s="122" t="s">
        <v>118</v>
      </c>
      <c r="B313" s="64" t="s">
        <v>140</v>
      </c>
      <c r="C313" s="64" t="s">
        <v>162</v>
      </c>
      <c r="D313" s="64" t="s">
        <v>160</v>
      </c>
      <c r="E313" s="260" t="s">
        <v>107</v>
      </c>
      <c r="F313" s="260" t="s">
        <v>124</v>
      </c>
      <c r="G313" s="276" t="s">
        <v>99</v>
      </c>
      <c r="H313" s="263">
        <v>44101</v>
      </c>
      <c r="I313" s="263">
        <v>540</v>
      </c>
      <c r="J313" s="151">
        <f>'прил 7'!B51</f>
        <v>110.50700000000001</v>
      </c>
      <c r="K313" s="151">
        <v>110.50700000000001</v>
      </c>
      <c r="L313" s="26">
        <f t="shared" si="29"/>
        <v>100</v>
      </c>
      <c r="M313" s="531"/>
      <c r="N313" s="158"/>
    </row>
    <row r="314" spans="1:14" ht="17.45" customHeight="1">
      <c r="A314" s="55" t="s">
        <v>151</v>
      </c>
      <c r="B314" s="7" t="s">
        <v>140</v>
      </c>
      <c r="C314" s="7" t="s">
        <v>163</v>
      </c>
      <c r="D314" s="7"/>
      <c r="E314" s="7"/>
      <c r="F314" s="7"/>
      <c r="G314" s="7"/>
      <c r="H314" s="7"/>
      <c r="I314" s="7"/>
      <c r="J314" s="26">
        <f>J315+J327+J355+J370+J379</f>
        <v>86105.892790000013</v>
      </c>
      <c r="K314" s="26">
        <f>K315+K327+K355+K370+K379</f>
        <v>86048.214790000013</v>
      </c>
      <c r="L314" s="26">
        <f t="shared" si="29"/>
        <v>99.933015037494982</v>
      </c>
      <c r="N314" s="238"/>
    </row>
    <row r="315" spans="1:14" ht="20.45" customHeight="1">
      <c r="A315" s="55" t="s">
        <v>168</v>
      </c>
      <c r="B315" s="7" t="s">
        <v>140</v>
      </c>
      <c r="C315" s="7" t="s">
        <v>163</v>
      </c>
      <c r="D315" s="7" t="s">
        <v>135</v>
      </c>
      <c r="E315" s="7"/>
      <c r="F315" s="7"/>
      <c r="G315" s="7"/>
      <c r="H315" s="7"/>
      <c r="I315" s="7"/>
      <c r="J315" s="26">
        <f>J316</f>
        <v>16345.684999999999</v>
      </c>
      <c r="K315" s="26">
        <f>K316</f>
        <v>16342.723</v>
      </c>
      <c r="L315" s="26">
        <f t="shared" si="29"/>
        <v>99.981879009659124</v>
      </c>
      <c r="N315" s="238"/>
    </row>
    <row r="316" spans="1:14" ht="38.450000000000003" customHeight="1">
      <c r="A316" s="55" t="s">
        <v>380</v>
      </c>
      <c r="B316" s="7" t="s">
        <v>140</v>
      </c>
      <c r="C316" s="7" t="s">
        <v>163</v>
      </c>
      <c r="D316" s="7" t="s">
        <v>135</v>
      </c>
      <c r="E316" s="7" t="s">
        <v>160</v>
      </c>
      <c r="F316" s="7"/>
      <c r="G316" s="7"/>
      <c r="H316" s="7"/>
      <c r="I316" s="7"/>
      <c r="J316" s="26">
        <f>J317</f>
        <v>16345.684999999999</v>
      </c>
      <c r="K316" s="26">
        <f>K317</f>
        <v>16342.723</v>
      </c>
      <c r="L316" s="26">
        <f t="shared" si="29"/>
        <v>99.981879009659124</v>
      </c>
      <c r="M316" s="533"/>
      <c r="N316" s="238"/>
    </row>
    <row r="317" spans="1:14" ht="24" customHeight="1">
      <c r="A317" s="181" t="s">
        <v>199</v>
      </c>
      <c r="B317" s="7" t="s">
        <v>140</v>
      </c>
      <c r="C317" s="7" t="s">
        <v>163</v>
      </c>
      <c r="D317" s="7" t="s">
        <v>135</v>
      </c>
      <c r="E317" s="7" t="s">
        <v>160</v>
      </c>
      <c r="F317" s="7" t="s">
        <v>101</v>
      </c>
      <c r="G317" s="7" t="s">
        <v>135</v>
      </c>
      <c r="H317" s="7"/>
      <c r="I317" s="7"/>
      <c r="J317" s="26">
        <f>J321+J324+J318</f>
        <v>16345.684999999999</v>
      </c>
      <c r="K317" s="26">
        <f>K321+K324+K318</f>
        <v>16342.723</v>
      </c>
      <c r="L317" s="26">
        <f t="shared" si="29"/>
        <v>99.981879009659124</v>
      </c>
      <c r="N317" s="238"/>
    </row>
    <row r="318" spans="1:14" ht="58.9" customHeight="1">
      <c r="A318" s="55" t="s">
        <v>389</v>
      </c>
      <c r="B318" s="7" t="s">
        <v>140</v>
      </c>
      <c r="C318" s="7" t="s">
        <v>163</v>
      </c>
      <c r="D318" s="7" t="s">
        <v>135</v>
      </c>
      <c r="E318" s="7" t="s">
        <v>160</v>
      </c>
      <c r="F318" s="7" t="s">
        <v>101</v>
      </c>
      <c r="G318" s="7" t="s">
        <v>135</v>
      </c>
      <c r="H318" s="7" t="s">
        <v>74</v>
      </c>
      <c r="I318" s="7"/>
      <c r="J318" s="149">
        <f>J319</f>
        <v>0</v>
      </c>
      <c r="K318" s="149">
        <f>K319</f>
        <v>0</v>
      </c>
      <c r="L318" s="26" t="e">
        <f t="shared" si="29"/>
        <v>#DIV/0!</v>
      </c>
      <c r="M318" s="26"/>
      <c r="N318" s="238"/>
    </row>
    <row r="319" spans="1:14" ht="37.15" customHeight="1">
      <c r="A319" s="173" t="s">
        <v>343</v>
      </c>
      <c r="B319" s="7" t="s">
        <v>140</v>
      </c>
      <c r="C319" s="7" t="s">
        <v>163</v>
      </c>
      <c r="D319" s="7" t="s">
        <v>135</v>
      </c>
      <c r="E319" s="7" t="s">
        <v>160</v>
      </c>
      <c r="F319" s="7" t="s">
        <v>101</v>
      </c>
      <c r="G319" s="7" t="s">
        <v>135</v>
      </c>
      <c r="H319" s="7" t="s">
        <v>74</v>
      </c>
      <c r="I319" s="7" t="s">
        <v>338</v>
      </c>
      <c r="J319" s="149">
        <f>J320</f>
        <v>0</v>
      </c>
      <c r="K319" s="149">
        <f>K320</f>
        <v>0</v>
      </c>
      <c r="L319" s="26" t="e">
        <f t="shared" si="29"/>
        <v>#DIV/0!</v>
      </c>
      <c r="N319" s="238"/>
    </row>
    <row r="320" spans="1:14" ht="21.6" customHeight="1">
      <c r="A320" s="187" t="s">
        <v>360</v>
      </c>
      <c r="B320" s="7" t="s">
        <v>140</v>
      </c>
      <c r="C320" s="7" t="s">
        <v>163</v>
      </c>
      <c r="D320" s="7" t="s">
        <v>135</v>
      </c>
      <c r="E320" s="7" t="s">
        <v>160</v>
      </c>
      <c r="F320" s="7" t="s">
        <v>101</v>
      </c>
      <c r="G320" s="7" t="s">
        <v>135</v>
      </c>
      <c r="H320" s="7" t="s">
        <v>74</v>
      </c>
      <c r="I320" s="7" t="s">
        <v>345</v>
      </c>
      <c r="J320" s="151">
        <f>20-20</f>
        <v>0</v>
      </c>
      <c r="K320" s="151">
        <f>20-20</f>
        <v>0</v>
      </c>
      <c r="L320" s="26" t="e">
        <f t="shared" si="29"/>
        <v>#DIV/0!</v>
      </c>
      <c r="N320" s="238"/>
    </row>
    <row r="321" spans="1:20" ht="24" customHeight="1">
      <c r="A321" s="55" t="s">
        <v>255</v>
      </c>
      <c r="B321" s="7" t="s">
        <v>140</v>
      </c>
      <c r="C321" s="7" t="s">
        <v>163</v>
      </c>
      <c r="D321" s="7" t="s">
        <v>135</v>
      </c>
      <c r="E321" s="7" t="s">
        <v>160</v>
      </c>
      <c r="F321" s="7" t="s">
        <v>101</v>
      </c>
      <c r="G321" s="7" t="s">
        <v>135</v>
      </c>
      <c r="H321" s="7" t="s">
        <v>256</v>
      </c>
      <c r="I321" s="7"/>
      <c r="J321" s="149">
        <f>J322</f>
        <v>3134.6849999999999</v>
      </c>
      <c r="K321" s="149">
        <f>K322</f>
        <v>3131.723</v>
      </c>
      <c r="L321" s="26">
        <f t="shared" si="29"/>
        <v>99.905508846981434</v>
      </c>
      <c r="N321" s="238"/>
    </row>
    <row r="322" spans="1:20" ht="42" customHeight="1">
      <c r="A322" s="173" t="s">
        <v>343</v>
      </c>
      <c r="B322" s="7" t="s">
        <v>140</v>
      </c>
      <c r="C322" s="7" t="s">
        <v>163</v>
      </c>
      <c r="D322" s="7" t="s">
        <v>135</v>
      </c>
      <c r="E322" s="7" t="s">
        <v>160</v>
      </c>
      <c r="F322" s="7" t="s">
        <v>101</v>
      </c>
      <c r="G322" s="7" t="s">
        <v>135</v>
      </c>
      <c r="H322" s="7" t="s">
        <v>256</v>
      </c>
      <c r="I322" s="7" t="s">
        <v>338</v>
      </c>
      <c r="J322" s="149">
        <f>J323</f>
        <v>3134.6849999999999</v>
      </c>
      <c r="K322" s="149">
        <f>K323</f>
        <v>3131.723</v>
      </c>
      <c r="L322" s="26">
        <f t="shared" si="29"/>
        <v>99.905508846981434</v>
      </c>
      <c r="N322" s="238"/>
    </row>
    <row r="323" spans="1:20" ht="46.15" customHeight="1">
      <c r="A323" s="187" t="s">
        <v>360</v>
      </c>
      <c r="B323" s="7" t="s">
        <v>140</v>
      </c>
      <c r="C323" s="7" t="s">
        <v>163</v>
      </c>
      <c r="D323" s="7" t="s">
        <v>135</v>
      </c>
      <c r="E323" s="7" t="s">
        <v>160</v>
      </c>
      <c r="F323" s="7" t="s">
        <v>101</v>
      </c>
      <c r="G323" s="7" t="s">
        <v>135</v>
      </c>
      <c r="H323" s="7" t="s">
        <v>256</v>
      </c>
      <c r="I323" s="7" t="s">
        <v>345</v>
      </c>
      <c r="J323" s="151">
        <v>3134.6849999999999</v>
      </c>
      <c r="K323" s="26">
        <v>3131.723</v>
      </c>
      <c r="L323" s="26">
        <f t="shared" si="29"/>
        <v>99.905508846981434</v>
      </c>
      <c r="M323" s="531">
        <f>31.8+21.5+26.1-200+11.5</f>
        <v>-109.1</v>
      </c>
      <c r="N323" s="238">
        <f>39+141.5</f>
        <v>180.5</v>
      </c>
      <c r="O323" s="29">
        <v>2978.5230000000001</v>
      </c>
      <c r="P323" s="29">
        <v>141.5</v>
      </c>
      <c r="Q323" s="29" t="s">
        <v>547</v>
      </c>
    </row>
    <row r="324" spans="1:20" ht="117" customHeight="1">
      <c r="A324" s="542" t="s">
        <v>417</v>
      </c>
      <c r="B324" s="7" t="s">
        <v>140</v>
      </c>
      <c r="C324" s="7" t="s">
        <v>163</v>
      </c>
      <c r="D324" s="7" t="s">
        <v>135</v>
      </c>
      <c r="E324" s="7" t="s">
        <v>160</v>
      </c>
      <c r="F324" s="7" t="s">
        <v>101</v>
      </c>
      <c r="G324" s="7" t="s">
        <v>135</v>
      </c>
      <c r="H324" s="7" t="s">
        <v>200</v>
      </c>
      <c r="I324" s="7"/>
      <c r="J324" s="26">
        <f>J325</f>
        <v>13211</v>
      </c>
      <c r="K324" s="26">
        <f>K325</f>
        <v>13211</v>
      </c>
      <c r="L324" s="26">
        <f t="shared" si="29"/>
        <v>100</v>
      </c>
      <c r="N324" s="238"/>
    </row>
    <row r="325" spans="1:20" ht="39" customHeight="1">
      <c r="A325" s="173" t="s">
        <v>343</v>
      </c>
      <c r="B325" s="7" t="s">
        <v>140</v>
      </c>
      <c r="C325" s="7" t="s">
        <v>163</v>
      </c>
      <c r="D325" s="7" t="s">
        <v>135</v>
      </c>
      <c r="E325" s="7" t="s">
        <v>160</v>
      </c>
      <c r="F325" s="7" t="s">
        <v>101</v>
      </c>
      <c r="G325" s="7" t="s">
        <v>135</v>
      </c>
      <c r="H325" s="7" t="s">
        <v>200</v>
      </c>
      <c r="I325" s="7" t="s">
        <v>338</v>
      </c>
      <c r="J325" s="26">
        <f>J326</f>
        <v>13211</v>
      </c>
      <c r="K325" s="26">
        <f>K326</f>
        <v>13211</v>
      </c>
      <c r="L325" s="26">
        <f t="shared" si="29"/>
        <v>100</v>
      </c>
      <c r="N325" s="238"/>
    </row>
    <row r="326" spans="1:20" ht="20.45" customHeight="1">
      <c r="A326" s="187" t="s">
        <v>360</v>
      </c>
      <c r="B326" s="7" t="s">
        <v>140</v>
      </c>
      <c r="C326" s="7" t="s">
        <v>163</v>
      </c>
      <c r="D326" s="7" t="s">
        <v>135</v>
      </c>
      <c r="E326" s="7" t="s">
        <v>160</v>
      </c>
      <c r="F326" s="7" t="s">
        <v>101</v>
      </c>
      <c r="G326" s="7" t="s">
        <v>135</v>
      </c>
      <c r="H326" s="7" t="s">
        <v>200</v>
      </c>
      <c r="I326" s="7" t="s">
        <v>345</v>
      </c>
      <c r="J326" s="26">
        <f>8004.8+1326.6+250+492.4+1793.6+1343.6</f>
        <v>13211</v>
      </c>
      <c r="K326" s="26">
        <f>8004.8+1326.6+250+492.4+1793.6+1343.6</f>
        <v>13211</v>
      </c>
      <c r="L326" s="26">
        <f t="shared" si="29"/>
        <v>100</v>
      </c>
      <c r="M326" s="529">
        <f>1793.6+1343.6</f>
        <v>3137.2</v>
      </c>
      <c r="N326" s="238"/>
    </row>
    <row r="327" spans="1:20" ht="22.15" customHeight="1">
      <c r="A327" s="55" t="s">
        <v>152</v>
      </c>
      <c r="B327" s="7" t="s">
        <v>140</v>
      </c>
      <c r="C327" s="7" t="s">
        <v>163</v>
      </c>
      <c r="D327" s="7" t="s">
        <v>160</v>
      </c>
      <c r="E327" s="7"/>
      <c r="F327" s="7"/>
      <c r="G327" s="7"/>
      <c r="H327" s="7"/>
      <c r="I327" s="7"/>
      <c r="J327" s="26">
        <f>J328</f>
        <v>57264.207790000008</v>
      </c>
      <c r="K327" s="26">
        <f>K328</f>
        <v>57245.61379000001</v>
      </c>
      <c r="L327" s="26">
        <f t="shared" si="29"/>
        <v>99.967529455627528</v>
      </c>
      <c r="N327" s="238"/>
    </row>
    <row r="328" spans="1:20" ht="41.45" customHeight="1">
      <c r="A328" s="218" t="s">
        <v>380</v>
      </c>
      <c r="B328" s="7" t="s">
        <v>140</v>
      </c>
      <c r="C328" s="7" t="s">
        <v>163</v>
      </c>
      <c r="D328" s="7" t="s">
        <v>160</v>
      </c>
      <c r="E328" s="7" t="s">
        <v>160</v>
      </c>
      <c r="F328" s="7"/>
      <c r="G328" s="7"/>
      <c r="H328" s="7"/>
      <c r="I328" s="7"/>
      <c r="J328" s="26">
        <f>J329+J339+J343+J351+J347</f>
        <v>57264.207790000008</v>
      </c>
      <c r="K328" s="26">
        <f>K329+K339+K343+K351+K347</f>
        <v>57245.61379000001</v>
      </c>
      <c r="L328" s="26">
        <f t="shared" si="29"/>
        <v>99.967529455627528</v>
      </c>
      <c r="M328" s="533"/>
      <c r="N328" s="238"/>
      <c r="S328" s="9"/>
      <c r="T328" s="9"/>
    </row>
    <row r="329" spans="1:20" ht="24" customHeight="1">
      <c r="A329" s="175" t="s">
        <v>350</v>
      </c>
      <c r="B329" s="259" t="s">
        <v>140</v>
      </c>
      <c r="C329" s="7" t="s">
        <v>163</v>
      </c>
      <c r="D329" s="7" t="s">
        <v>160</v>
      </c>
      <c r="E329" s="7" t="s">
        <v>160</v>
      </c>
      <c r="F329" s="7" t="s">
        <v>101</v>
      </c>
      <c r="G329" s="7" t="s">
        <v>160</v>
      </c>
      <c r="H329" s="7"/>
      <c r="I329" s="7"/>
      <c r="J329" s="26">
        <f>J333+J336+J330</f>
        <v>50853.5</v>
      </c>
      <c r="K329" s="26">
        <f>K333+K336+K330</f>
        <v>50834.906000000003</v>
      </c>
      <c r="L329" s="26">
        <f t="shared" ref="L329:L392" si="33">K329/J329*100</f>
        <v>99.963436145004763</v>
      </c>
      <c r="M329" s="538"/>
      <c r="N329" s="238"/>
    </row>
    <row r="330" spans="1:20" ht="61.9" customHeight="1">
      <c r="A330" s="55" t="s">
        <v>389</v>
      </c>
      <c r="B330" s="7" t="s">
        <v>140</v>
      </c>
      <c r="C330" s="7" t="s">
        <v>163</v>
      </c>
      <c r="D330" s="7" t="s">
        <v>160</v>
      </c>
      <c r="E330" s="7" t="s">
        <v>160</v>
      </c>
      <c r="F330" s="7" t="s">
        <v>101</v>
      </c>
      <c r="G330" s="7" t="s">
        <v>160</v>
      </c>
      <c r="H330" s="7" t="s">
        <v>74</v>
      </c>
      <c r="I330" s="7"/>
      <c r="J330" s="26">
        <f>J331</f>
        <v>6</v>
      </c>
      <c r="K330" s="26">
        <f>K331</f>
        <v>6</v>
      </c>
      <c r="L330" s="26">
        <f t="shared" si="33"/>
        <v>100</v>
      </c>
      <c r="M330" s="631"/>
      <c r="N330" s="238"/>
    </row>
    <row r="331" spans="1:20" ht="36" customHeight="1">
      <c r="A331" s="173" t="s">
        <v>343</v>
      </c>
      <c r="B331" s="7" t="s">
        <v>140</v>
      </c>
      <c r="C331" s="7" t="s">
        <v>163</v>
      </c>
      <c r="D331" s="7" t="s">
        <v>160</v>
      </c>
      <c r="E331" s="7" t="s">
        <v>160</v>
      </c>
      <c r="F331" s="7" t="s">
        <v>101</v>
      </c>
      <c r="G331" s="7" t="s">
        <v>160</v>
      </c>
      <c r="H331" s="7" t="s">
        <v>74</v>
      </c>
      <c r="I331" s="7" t="s">
        <v>338</v>
      </c>
      <c r="J331" s="26">
        <f>J332</f>
        <v>6</v>
      </c>
      <c r="K331" s="26">
        <f>K332</f>
        <v>6</v>
      </c>
      <c r="L331" s="26">
        <f t="shared" si="33"/>
        <v>100</v>
      </c>
      <c r="M331" s="626"/>
      <c r="N331" s="238"/>
    </row>
    <row r="332" spans="1:20" ht="24" customHeight="1">
      <c r="A332" s="187" t="s">
        <v>360</v>
      </c>
      <c r="B332" s="7" t="s">
        <v>140</v>
      </c>
      <c r="C332" s="7" t="s">
        <v>163</v>
      </c>
      <c r="D332" s="7" t="s">
        <v>160</v>
      </c>
      <c r="E332" s="7" t="s">
        <v>160</v>
      </c>
      <c r="F332" s="7" t="s">
        <v>101</v>
      </c>
      <c r="G332" s="7" t="s">
        <v>160</v>
      </c>
      <c r="H332" s="7" t="s">
        <v>74</v>
      </c>
      <c r="I332" s="7" t="s">
        <v>345</v>
      </c>
      <c r="J332" s="26">
        <f>40-11.5-22.5</f>
        <v>6</v>
      </c>
      <c r="K332" s="26">
        <f>40-11.5-22.5</f>
        <v>6</v>
      </c>
      <c r="L332" s="26">
        <f t="shared" si="33"/>
        <v>100</v>
      </c>
      <c r="M332" s="627"/>
      <c r="N332" s="238"/>
    </row>
    <row r="333" spans="1:20" ht="27.6" customHeight="1">
      <c r="A333" s="55" t="s">
        <v>254</v>
      </c>
      <c r="B333" s="7" t="s">
        <v>140</v>
      </c>
      <c r="C333" s="7" t="s">
        <v>163</v>
      </c>
      <c r="D333" s="7" t="s">
        <v>160</v>
      </c>
      <c r="E333" s="7" t="s">
        <v>160</v>
      </c>
      <c r="F333" s="7" t="s">
        <v>101</v>
      </c>
      <c r="G333" s="7" t="s">
        <v>160</v>
      </c>
      <c r="H333" s="7" t="s">
        <v>253</v>
      </c>
      <c r="I333" s="7"/>
      <c r="J333" s="26">
        <f>J334</f>
        <v>6617.5</v>
      </c>
      <c r="K333" s="26">
        <f>K334</f>
        <v>6598.9059999999999</v>
      </c>
      <c r="L333" s="26">
        <f t="shared" si="33"/>
        <v>99.719017755950134</v>
      </c>
      <c r="M333" s="626"/>
      <c r="N333" s="238"/>
    </row>
    <row r="334" spans="1:20" ht="36.75" customHeight="1">
      <c r="A334" s="173" t="s">
        <v>343</v>
      </c>
      <c r="B334" s="7" t="s">
        <v>140</v>
      </c>
      <c r="C334" s="7" t="s">
        <v>163</v>
      </c>
      <c r="D334" s="7" t="s">
        <v>160</v>
      </c>
      <c r="E334" s="7" t="s">
        <v>160</v>
      </c>
      <c r="F334" s="7" t="s">
        <v>101</v>
      </c>
      <c r="G334" s="7" t="s">
        <v>160</v>
      </c>
      <c r="H334" s="7" t="s">
        <v>253</v>
      </c>
      <c r="I334" s="7" t="s">
        <v>338</v>
      </c>
      <c r="J334" s="26">
        <f>J335</f>
        <v>6617.5</v>
      </c>
      <c r="K334" s="26">
        <f>K335</f>
        <v>6598.9059999999999</v>
      </c>
      <c r="L334" s="26">
        <f t="shared" si="33"/>
        <v>99.719017755950134</v>
      </c>
      <c r="M334" s="636"/>
      <c r="N334" s="238"/>
    </row>
    <row r="335" spans="1:20" ht="45.6" customHeight="1">
      <c r="A335" s="187" t="s">
        <v>360</v>
      </c>
      <c r="B335" s="7" t="s">
        <v>140</v>
      </c>
      <c r="C335" s="7" t="s">
        <v>163</v>
      </c>
      <c r="D335" s="7" t="s">
        <v>160</v>
      </c>
      <c r="E335" s="7" t="s">
        <v>160</v>
      </c>
      <c r="F335" s="7" t="s">
        <v>101</v>
      </c>
      <c r="G335" s="7" t="s">
        <v>160</v>
      </c>
      <c r="H335" s="7" t="s">
        <v>253</v>
      </c>
      <c r="I335" s="7" t="s">
        <v>345</v>
      </c>
      <c r="J335" s="26">
        <f>5000-399.7-17.1+74+125+13+15.398+589.4+37.469+0.00399+21.7+475+131.8-25+300+90.5+60+34+60+348.8-63.82979-359.9-442+134.1+381+121.9-62.1-48.4412+22.5</f>
        <v>6617.5</v>
      </c>
      <c r="K335" s="26">
        <v>6598.9059999999999</v>
      </c>
      <c r="L335" s="26">
        <f t="shared" si="33"/>
        <v>99.719017755950134</v>
      </c>
      <c r="M335" s="538">
        <f>348.8-63.82979-359.9-442-62.1</f>
        <v>-579.02978999999993</v>
      </c>
      <c r="N335" s="238">
        <f>-57+7.894</f>
        <v>-49.106000000000002</v>
      </c>
      <c r="O335" s="29">
        <v>6586.1109999999999</v>
      </c>
      <c r="P335" s="29">
        <v>7.8940000000000001</v>
      </c>
      <c r="Q335" s="29" t="s">
        <v>547</v>
      </c>
    </row>
    <row r="336" spans="1:20" ht="135" customHeight="1">
      <c r="A336" s="228" t="s">
        <v>418</v>
      </c>
      <c r="B336" s="7" t="s">
        <v>140</v>
      </c>
      <c r="C336" s="7" t="s">
        <v>163</v>
      </c>
      <c r="D336" s="7" t="s">
        <v>160</v>
      </c>
      <c r="E336" s="7" t="s">
        <v>160</v>
      </c>
      <c r="F336" s="7" t="s">
        <v>101</v>
      </c>
      <c r="G336" s="7" t="s">
        <v>160</v>
      </c>
      <c r="H336" s="7" t="s">
        <v>202</v>
      </c>
      <c r="I336" s="7"/>
      <c r="J336" s="26">
        <f>J337</f>
        <v>44230</v>
      </c>
      <c r="K336" s="26">
        <f>K337</f>
        <v>44230</v>
      </c>
      <c r="L336" s="26">
        <f t="shared" si="33"/>
        <v>100</v>
      </c>
      <c r="N336" s="238"/>
    </row>
    <row r="337" spans="1:16" ht="36" customHeight="1">
      <c r="A337" s="173" t="s">
        <v>343</v>
      </c>
      <c r="B337" s="7" t="s">
        <v>140</v>
      </c>
      <c r="C337" s="7" t="s">
        <v>163</v>
      </c>
      <c r="D337" s="7" t="s">
        <v>160</v>
      </c>
      <c r="E337" s="7" t="s">
        <v>160</v>
      </c>
      <c r="F337" s="7" t="s">
        <v>101</v>
      </c>
      <c r="G337" s="7" t="s">
        <v>160</v>
      </c>
      <c r="H337" s="7" t="s">
        <v>202</v>
      </c>
      <c r="I337" s="7" t="s">
        <v>338</v>
      </c>
      <c r="J337" s="26">
        <f>J338</f>
        <v>44230</v>
      </c>
      <c r="K337" s="26">
        <f>K338</f>
        <v>44230</v>
      </c>
      <c r="L337" s="26">
        <f t="shared" si="33"/>
        <v>100</v>
      </c>
      <c r="N337" s="238"/>
    </row>
    <row r="338" spans="1:16" ht="25.15" customHeight="1">
      <c r="A338" s="187" t="s">
        <v>360</v>
      </c>
      <c r="B338" s="7" t="s">
        <v>140</v>
      </c>
      <c r="C338" s="7" t="s">
        <v>163</v>
      </c>
      <c r="D338" s="7" t="s">
        <v>160</v>
      </c>
      <c r="E338" s="7" t="s">
        <v>160</v>
      </c>
      <c r="F338" s="7" t="s">
        <v>101</v>
      </c>
      <c r="G338" s="7" t="s">
        <v>160</v>
      </c>
      <c r="H338" s="7" t="s">
        <v>202</v>
      </c>
      <c r="I338" s="7" t="s">
        <v>345</v>
      </c>
      <c r="J338" s="26">
        <f>27992-857.5+4313.9+988.6+1635+5478.6+4679.4</f>
        <v>44230</v>
      </c>
      <c r="K338" s="26">
        <f>27992-857.5+4313.9+988.6+1635+5478.6+4679.4</f>
        <v>44230</v>
      </c>
      <c r="L338" s="26">
        <f t="shared" si="33"/>
        <v>100</v>
      </c>
      <c r="M338" s="531">
        <f>5478.6+4679.4</f>
        <v>10158</v>
      </c>
      <c r="N338" s="306"/>
      <c r="O338" s="307"/>
    </row>
    <row r="339" spans="1:16" ht="45" customHeight="1">
      <c r="A339" s="187" t="s">
        <v>73</v>
      </c>
      <c r="B339" s="7" t="s">
        <v>140</v>
      </c>
      <c r="C339" s="7" t="s">
        <v>163</v>
      </c>
      <c r="D339" s="7" t="s">
        <v>160</v>
      </c>
      <c r="E339" s="7" t="s">
        <v>160</v>
      </c>
      <c r="F339" s="7" t="s">
        <v>101</v>
      </c>
      <c r="G339" s="7" t="s">
        <v>165</v>
      </c>
      <c r="H339" s="7"/>
      <c r="I339" s="7"/>
      <c r="J339" s="26">
        <f t="shared" ref="J339:K341" si="34">J340</f>
        <v>1816.615</v>
      </c>
      <c r="K339" s="26">
        <f t="shared" si="34"/>
        <v>1816.615</v>
      </c>
      <c r="L339" s="26">
        <f t="shared" si="33"/>
        <v>100</v>
      </c>
      <c r="M339" s="605"/>
      <c r="N339" s="306"/>
      <c r="O339" s="307"/>
    </row>
    <row r="340" spans="1:16" ht="42" customHeight="1">
      <c r="A340" s="173" t="s">
        <v>78</v>
      </c>
      <c r="B340" s="7" t="s">
        <v>140</v>
      </c>
      <c r="C340" s="7" t="s">
        <v>163</v>
      </c>
      <c r="D340" s="7" t="s">
        <v>160</v>
      </c>
      <c r="E340" s="7" t="s">
        <v>160</v>
      </c>
      <c r="F340" s="7" t="s">
        <v>101</v>
      </c>
      <c r="G340" s="7" t="s">
        <v>165</v>
      </c>
      <c r="H340" s="7" t="s">
        <v>72</v>
      </c>
      <c r="I340" s="7"/>
      <c r="J340" s="26">
        <f t="shared" si="34"/>
        <v>1816.615</v>
      </c>
      <c r="K340" s="26">
        <f t="shared" si="34"/>
        <v>1816.615</v>
      </c>
      <c r="L340" s="26">
        <f t="shared" si="33"/>
        <v>100</v>
      </c>
      <c r="M340" s="605"/>
      <c r="N340" s="351"/>
      <c r="O340" s="307"/>
    </row>
    <row r="341" spans="1:16" ht="39" customHeight="1">
      <c r="A341" s="122" t="s">
        <v>343</v>
      </c>
      <c r="B341" s="7" t="s">
        <v>140</v>
      </c>
      <c r="C341" s="7" t="s">
        <v>163</v>
      </c>
      <c r="D341" s="7" t="s">
        <v>160</v>
      </c>
      <c r="E341" s="7" t="s">
        <v>160</v>
      </c>
      <c r="F341" s="7" t="s">
        <v>101</v>
      </c>
      <c r="G341" s="7" t="s">
        <v>165</v>
      </c>
      <c r="H341" s="7" t="s">
        <v>72</v>
      </c>
      <c r="I341" s="7" t="s">
        <v>338</v>
      </c>
      <c r="J341" s="26">
        <f t="shared" si="34"/>
        <v>1816.615</v>
      </c>
      <c r="K341" s="26">
        <f t="shared" si="34"/>
        <v>1816.615</v>
      </c>
      <c r="L341" s="26">
        <f t="shared" si="33"/>
        <v>100</v>
      </c>
      <c r="M341" s="605"/>
      <c r="N341" s="306"/>
      <c r="O341" s="307"/>
    </row>
    <row r="342" spans="1:16" ht="25.15" customHeight="1">
      <c r="A342" s="187" t="s">
        <v>360</v>
      </c>
      <c r="B342" s="7" t="s">
        <v>140</v>
      </c>
      <c r="C342" s="7" t="s">
        <v>163</v>
      </c>
      <c r="D342" s="7" t="s">
        <v>160</v>
      </c>
      <c r="E342" s="7" t="s">
        <v>160</v>
      </c>
      <c r="F342" s="7" t="s">
        <v>101</v>
      </c>
      <c r="G342" s="7" t="s">
        <v>165</v>
      </c>
      <c r="H342" s="7" t="s">
        <v>72</v>
      </c>
      <c r="I342" s="7" t="s">
        <v>345</v>
      </c>
      <c r="J342" s="26">
        <f>1701.5+17.1-15.398+113.413</f>
        <v>1816.615</v>
      </c>
      <c r="K342" s="26">
        <f>1701.5+17.1-15.398+113.413</f>
        <v>1816.615</v>
      </c>
      <c r="L342" s="26">
        <f t="shared" si="33"/>
        <v>100</v>
      </c>
      <c r="M342" s="634">
        <v>113.413</v>
      </c>
      <c r="N342" s="624"/>
      <c r="O342" s="474">
        <v>1665.4</v>
      </c>
      <c r="P342" s="71"/>
    </row>
    <row r="343" spans="1:16" ht="56.25" customHeight="1">
      <c r="A343" s="187" t="s">
        <v>77</v>
      </c>
      <c r="B343" s="7" t="s">
        <v>140</v>
      </c>
      <c r="C343" s="7" t="s">
        <v>163</v>
      </c>
      <c r="D343" s="7" t="s">
        <v>160</v>
      </c>
      <c r="E343" s="7" t="s">
        <v>160</v>
      </c>
      <c r="F343" s="7" t="s">
        <v>101</v>
      </c>
      <c r="G343" s="7" t="s">
        <v>164</v>
      </c>
      <c r="H343" s="7"/>
      <c r="I343" s="7"/>
      <c r="J343" s="26">
        <f t="shared" ref="J343:K353" si="35">J344</f>
        <v>3311.3</v>
      </c>
      <c r="K343" s="26">
        <f t="shared" si="35"/>
        <v>3311.3</v>
      </c>
      <c r="L343" s="26">
        <f t="shared" si="33"/>
        <v>100</v>
      </c>
      <c r="M343" s="605"/>
      <c r="N343" s="306"/>
      <c r="O343" s="307"/>
    </row>
    <row r="344" spans="1:16" ht="42" customHeight="1">
      <c r="A344" s="173" t="s">
        <v>527</v>
      </c>
      <c r="B344" s="7" t="s">
        <v>140</v>
      </c>
      <c r="C344" s="7" t="s">
        <v>163</v>
      </c>
      <c r="D344" s="7" t="s">
        <v>160</v>
      </c>
      <c r="E344" s="7" t="s">
        <v>160</v>
      </c>
      <c r="F344" s="7" t="s">
        <v>101</v>
      </c>
      <c r="G344" s="7" t="s">
        <v>164</v>
      </c>
      <c r="H344" s="7" t="s">
        <v>76</v>
      </c>
      <c r="I344" s="7"/>
      <c r="J344" s="26">
        <f t="shared" si="35"/>
        <v>3311.3</v>
      </c>
      <c r="K344" s="26">
        <f t="shared" si="35"/>
        <v>3311.3</v>
      </c>
      <c r="L344" s="26">
        <f t="shared" si="33"/>
        <v>100</v>
      </c>
      <c r="M344" s="605"/>
      <c r="N344" s="306"/>
      <c r="O344" s="307"/>
    </row>
    <row r="345" spans="1:16" ht="39" customHeight="1">
      <c r="A345" s="122" t="s">
        <v>343</v>
      </c>
      <c r="B345" s="7" t="s">
        <v>140</v>
      </c>
      <c r="C345" s="7" t="s">
        <v>163</v>
      </c>
      <c r="D345" s="7" t="s">
        <v>160</v>
      </c>
      <c r="E345" s="7" t="s">
        <v>160</v>
      </c>
      <c r="F345" s="7" t="s">
        <v>101</v>
      </c>
      <c r="G345" s="7" t="s">
        <v>164</v>
      </c>
      <c r="H345" s="7" t="s">
        <v>76</v>
      </c>
      <c r="I345" s="7" t="s">
        <v>338</v>
      </c>
      <c r="J345" s="26">
        <f t="shared" si="35"/>
        <v>3311.3</v>
      </c>
      <c r="K345" s="26">
        <f t="shared" si="35"/>
        <v>3311.3</v>
      </c>
      <c r="L345" s="26">
        <f t="shared" si="33"/>
        <v>100</v>
      </c>
      <c r="M345" s="605"/>
      <c r="N345" s="306"/>
      <c r="O345" s="307"/>
    </row>
    <row r="346" spans="1:16" ht="25.15" customHeight="1">
      <c r="A346" s="187" t="s">
        <v>360</v>
      </c>
      <c r="B346" s="7" t="s">
        <v>140</v>
      </c>
      <c r="C346" s="7" t="s">
        <v>163</v>
      </c>
      <c r="D346" s="7" t="s">
        <v>160</v>
      </c>
      <c r="E346" s="7" t="s">
        <v>160</v>
      </c>
      <c r="F346" s="7" t="s">
        <v>101</v>
      </c>
      <c r="G346" s="7" t="s">
        <v>164</v>
      </c>
      <c r="H346" s="7" t="s">
        <v>76</v>
      </c>
      <c r="I346" s="7" t="s">
        <v>345</v>
      </c>
      <c r="J346" s="26">
        <f>3216.1+64.9+30.3</f>
        <v>3311.3</v>
      </c>
      <c r="K346" s="26">
        <f>3216.1+64.9+30.3</f>
        <v>3311.3</v>
      </c>
      <c r="L346" s="26">
        <f t="shared" si="33"/>
        <v>100</v>
      </c>
      <c r="M346" s="634">
        <v>30.3</v>
      </c>
      <c r="N346" s="306"/>
      <c r="O346" s="307"/>
    </row>
    <row r="347" spans="1:16" ht="56.25" customHeight="1">
      <c r="A347" s="187" t="s">
        <v>544</v>
      </c>
      <c r="B347" s="7" t="s">
        <v>140</v>
      </c>
      <c r="C347" s="7" t="s">
        <v>163</v>
      </c>
      <c r="D347" s="7" t="s">
        <v>160</v>
      </c>
      <c r="E347" s="7" t="s">
        <v>160</v>
      </c>
      <c r="F347" s="7" t="s">
        <v>101</v>
      </c>
      <c r="G347" s="7" t="s">
        <v>109</v>
      </c>
      <c r="H347" s="7"/>
      <c r="I347" s="7"/>
      <c r="J347" s="26">
        <f t="shared" si="35"/>
        <v>1063.82979</v>
      </c>
      <c r="K347" s="26">
        <f t="shared" si="35"/>
        <v>1063.82979</v>
      </c>
      <c r="L347" s="26">
        <f t="shared" si="33"/>
        <v>100</v>
      </c>
      <c r="M347" s="605"/>
      <c r="N347" s="306"/>
      <c r="O347" s="307"/>
    </row>
    <row r="348" spans="1:16" ht="42" customHeight="1">
      <c r="A348" s="173" t="s">
        <v>542</v>
      </c>
      <c r="B348" s="7" t="s">
        <v>140</v>
      </c>
      <c r="C348" s="7" t="s">
        <v>163</v>
      </c>
      <c r="D348" s="7" t="s">
        <v>160</v>
      </c>
      <c r="E348" s="7" t="s">
        <v>160</v>
      </c>
      <c r="F348" s="7" t="s">
        <v>101</v>
      </c>
      <c r="G348" s="7" t="s">
        <v>109</v>
      </c>
      <c r="H348" s="7" t="s">
        <v>543</v>
      </c>
      <c r="I348" s="7"/>
      <c r="J348" s="26">
        <f t="shared" si="35"/>
        <v>1063.82979</v>
      </c>
      <c r="K348" s="26">
        <f t="shared" si="35"/>
        <v>1063.82979</v>
      </c>
      <c r="L348" s="26">
        <f t="shared" si="33"/>
        <v>100</v>
      </c>
      <c r="M348" s="605"/>
      <c r="N348" s="306"/>
      <c r="O348" s="307"/>
    </row>
    <row r="349" spans="1:16" ht="39" customHeight="1">
      <c r="A349" s="122" t="s">
        <v>343</v>
      </c>
      <c r="B349" s="7" t="s">
        <v>140</v>
      </c>
      <c r="C349" s="7" t="s">
        <v>163</v>
      </c>
      <c r="D349" s="7" t="s">
        <v>160</v>
      </c>
      <c r="E349" s="7" t="s">
        <v>160</v>
      </c>
      <c r="F349" s="7" t="s">
        <v>101</v>
      </c>
      <c r="G349" s="7" t="s">
        <v>109</v>
      </c>
      <c r="H349" s="7" t="s">
        <v>543</v>
      </c>
      <c r="I349" s="7" t="s">
        <v>338</v>
      </c>
      <c r="J349" s="26">
        <f t="shared" si="35"/>
        <v>1063.82979</v>
      </c>
      <c r="K349" s="26">
        <f t="shared" si="35"/>
        <v>1063.82979</v>
      </c>
      <c r="L349" s="26">
        <f t="shared" si="33"/>
        <v>100</v>
      </c>
      <c r="M349" s="605"/>
      <c r="N349" s="306"/>
      <c r="O349" s="307"/>
    </row>
    <row r="350" spans="1:16" ht="25.15" customHeight="1">
      <c r="A350" s="187" t="s">
        <v>360</v>
      </c>
      <c r="B350" s="7" t="s">
        <v>140</v>
      </c>
      <c r="C350" s="7" t="s">
        <v>163</v>
      </c>
      <c r="D350" s="7" t="s">
        <v>160</v>
      </c>
      <c r="E350" s="7" t="s">
        <v>160</v>
      </c>
      <c r="F350" s="7" t="s">
        <v>101</v>
      </c>
      <c r="G350" s="7" t="s">
        <v>109</v>
      </c>
      <c r="H350" s="7" t="s">
        <v>543</v>
      </c>
      <c r="I350" s="7" t="s">
        <v>345</v>
      </c>
      <c r="J350" s="26">
        <v>1063.82979</v>
      </c>
      <c r="K350" s="26">
        <v>1063.82979</v>
      </c>
      <c r="L350" s="26">
        <f t="shared" si="33"/>
        <v>100</v>
      </c>
      <c r="M350" s="634">
        <v>1063.82979</v>
      </c>
      <c r="N350" s="306"/>
      <c r="O350" s="307"/>
    </row>
    <row r="351" spans="1:16" ht="25.9" customHeight="1">
      <c r="A351" s="187" t="s">
        <v>533</v>
      </c>
      <c r="B351" s="7" t="s">
        <v>140</v>
      </c>
      <c r="C351" s="7" t="s">
        <v>163</v>
      </c>
      <c r="D351" s="7" t="s">
        <v>160</v>
      </c>
      <c r="E351" s="7" t="s">
        <v>160</v>
      </c>
      <c r="F351" s="7" t="s">
        <v>101</v>
      </c>
      <c r="G351" s="7" t="s">
        <v>530</v>
      </c>
      <c r="H351" s="7"/>
      <c r="I351" s="7"/>
      <c r="J351" s="26">
        <f t="shared" si="35"/>
        <v>218.96299999999999</v>
      </c>
      <c r="K351" s="26">
        <f t="shared" si="35"/>
        <v>218.96299999999999</v>
      </c>
      <c r="L351" s="26">
        <f t="shared" si="33"/>
        <v>100</v>
      </c>
      <c r="M351" s="605"/>
      <c r="N351" s="306"/>
      <c r="O351" s="307"/>
    </row>
    <row r="352" spans="1:16" ht="57.6" customHeight="1">
      <c r="A352" s="173" t="s">
        <v>532</v>
      </c>
      <c r="B352" s="7" t="s">
        <v>140</v>
      </c>
      <c r="C352" s="7" t="s">
        <v>163</v>
      </c>
      <c r="D352" s="7" t="s">
        <v>160</v>
      </c>
      <c r="E352" s="7" t="s">
        <v>160</v>
      </c>
      <c r="F352" s="7" t="s">
        <v>101</v>
      </c>
      <c r="G352" s="7" t="s">
        <v>530</v>
      </c>
      <c r="H352" s="7" t="s">
        <v>531</v>
      </c>
      <c r="I352" s="7"/>
      <c r="J352" s="26">
        <f t="shared" si="35"/>
        <v>218.96299999999999</v>
      </c>
      <c r="K352" s="26">
        <f t="shared" si="35"/>
        <v>218.96299999999999</v>
      </c>
      <c r="L352" s="26">
        <f t="shared" si="33"/>
        <v>100</v>
      </c>
      <c r="M352" s="605"/>
      <c r="N352" s="306"/>
      <c r="O352" s="307"/>
    </row>
    <row r="353" spans="1:17" ht="39" customHeight="1">
      <c r="A353" s="122" t="s">
        <v>343</v>
      </c>
      <c r="B353" s="7" t="s">
        <v>140</v>
      </c>
      <c r="C353" s="7" t="s">
        <v>163</v>
      </c>
      <c r="D353" s="7" t="s">
        <v>160</v>
      </c>
      <c r="E353" s="7" t="s">
        <v>160</v>
      </c>
      <c r="F353" s="7" t="s">
        <v>101</v>
      </c>
      <c r="G353" s="7" t="s">
        <v>530</v>
      </c>
      <c r="H353" s="7" t="s">
        <v>531</v>
      </c>
      <c r="I353" s="7" t="s">
        <v>338</v>
      </c>
      <c r="J353" s="26">
        <f t="shared" si="35"/>
        <v>218.96299999999999</v>
      </c>
      <c r="K353" s="26">
        <f t="shared" si="35"/>
        <v>218.96299999999999</v>
      </c>
      <c r="L353" s="26">
        <f t="shared" si="33"/>
        <v>100</v>
      </c>
      <c r="M353" s="605"/>
      <c r="N353" s="306"/>
      <c r="O353" s="307"/>
    </row>
    <row r="354" spans="1:17" ht="25.15" customHeight="1">
      <c r="A354" s="187" t="s">
        <v>360</v>
      </c>
      <c r="B354" s="7" t="s">
        <v>140</v>
      </c>
      <c r="C354" s="7" t="s">
        <v>163</v>
      </c>
      <c r="D354" s="7" t="s">
        <v>160</v>
      </c>
      <c r="E354" s="7" t="s">
        <v>160</v>
      </c>
      <c r="F354" s="7" t="s">
        <v>101</v>
      </c>
      <c r="G354" s="7" t="s">
        <v>530</v>
      </c>
      <c r="H354" s="7" t="s">
        <v>531</v>
      </c>
      <c r="I354" s="7" t="s">
        <v>345</v>
      </c>
      <c r="J354" s="26">
        <v>218.96299999999999</v>
      </c>
      <c r="K354" s="26">
        <v>218.96299999999999</v>
      </c>
      <c r="L354" s="26">
        <f t="shared" si="33"/>
        <v>100</v>
      </c>
      <c r="M354" s="656">
        <v>219</v>
      </c>
      <c r="N354" s="306"/>
      <c r="O354" s="307"/>
    </row>
    <row r="355" spans="1:17" s="25" customFormat="1" ht="24" customHeight="1">
      <c r="A355" s="55" t="s">
        <v>247</v>
      </c>
      <c r="B355" s="7" t="s">
        <v>140</v>
      </c>
      <c r="C355" s="7" t="s">
        <v>163</v>
      </c>
      <c r="D355" s="7" t="s">
        <v>159</v>
      </c>
      <c r="E355" s="7"/>
      <c r="F355" s="7"/>
      <c r="G355" s="7"/>
      <c r="H355" s="7"/>
      <c r="I355" s="7"/>
      <c r="J355" s="26">
        <f>J362+J356</f>
        <v>11058.6</v>
      </c>
      <c r="K355" s="26">
        <f>K362+K356</f>
        <v>11057.835999999999</v>
      </c>
      <c r="L355" s="26">
        <f t="shared" si="33"/>
        <v>99.993091349718767</v>
      </c>
      <c r="M355" s="531"/>
      <c r="N355" s="238"/>
      <c r="O355" s="124"/>
      <c r="Q355" s="124"/>
    </row>
    <row r="356" spans="1:17" ht="42" customHeight="1">
      <c r="A356" s="55" t="s">
        <v>380</v>
      </c>
      <c r="B356" s="7" t="s">
        <v>140</v>
      </c>
      <c r="C356" s="7" t="s">
        <v>163</v>
      </c>
      <c r="D356" s="7" t="s">
        <v>159</v>
      </c>
      <c r="E356" s="7" t="s">
        <v>160</v>
      </c>
      <c r="F356" s="7"/>
      <c r="G356" s="7"/>
      <c r="H356" s="7"/>
      <c r="I356" s="7"/>
      <c r="J356" s="26">
        <f t="shared" ref="J356:K358" si="36">J357</f>
        <v>9801.6</v>
      </c>
      <c r="K356" s="26">
        <f t="shared" si="36"/>
        <v>9800.8809999999994</v>
      </c>
      <c r="L356" s="26">
        <f t="shared" si="33"/>
        <v>99.992664462944816</v>
      </c>
      <c r="M356" s="628"/>
      <c r="N356" s="238"/>
      <c r="O356" s="65"/>
      <c r="P356" s="65"/>
      <c r="Q356" s="71"/>
    </row>
    <row r="357" spans="1:17" ht="25.15" customHeight="1">
      <c r="A357" s="215" t="s">
        <v>19</v>
      </c>
      <c r="B357" s="7" t="s">
        <v>140</v>
      </c>
      <c r="C357" s="7" t="s">
        <v>163</v>
      </c>
      <c r="D357" s="7" t="s">
        <v>159</v>
      </c>
      <c r="E357" s="7" t="s">
        <v>160</v>
      </c>
      <c r="F357" s="7" t="s">
        <v>101</v>
      </c>
      <c r="G357" s="7" t="s">
        <v>159</v>
      </c>
      <c r="H357" s="7"/>
      <c r="I357" s="7"/>
      <c r="J357" s="26">
        <f t="shared" si="36"/>
        <v>9801.6</v>
      </c>
      <c r="K357" s="26">
        <f t="shared" si="36"/>
        <v>9800.8809999999994</v>
      </c>
      <c r="L357" s="26">
        <f t="shared" si="33"/>
        <v>99.992664462944816</v>
      </c>
      <c r="M357" s="629"/>
      <c r="N357" s="238"/>
      <c r="O357" s="65"/>
      <c r="P357" s="65"/>
      <c r="Q357" s="71"/>
    </row>
    <row r="358" spans="1:17" ht="25.9" customHeight="1">
      <c r="A358" s="55" t="s">
        <v>220</v>
      </c>
      <c r="B358" s="7" t="s">
        <v>140</v>
      </c>
      <c r="C358" s="7" t="s">
        <v>163</v>
      </c>
      <c r="D358" s="7" t="s">
        <v>159</v>
      </c>
      <c r="E358" s="7" t="s">
        <v>160</v>
      </c>
      <c r="F358" s="7" t="s">
        <v>101</v>
      </c>
      <c r="G358" s="7" t="s">
        <v>159</v>
      </c>
      <c r="H358" s="7" t="s">
        <v>203</v>
      </c>
      <c r="I358" s="7"/>
      <c r="J358" s="26">
        <f t="shared" si="36"/>
        <v>9801.6</v>
      </c>
      <c r="K358" s="26">
        <f t="shared" si="36"/>
        <v>9800.8809999999994</v>
      </c>
      <c r="L358" s="26">
        <f t="shared" si="33"/>
        <v>99.992664462944816</v>
      </c>
      <c r="M358" s="630"/>
      <c r="N358" s="238"/>
      <c r="O358" s="65"/>
      <c r="Q358" s="71"/>
    </row>
    <row r="359" spans="1:17" ht="42" customHeight="1">
      <c r="A359" s="173" t="s">
        <v>343</v>
      </c>
      <c r="B359" s="7" t="s">
        <v>140</v>
      </c>
      <c r="C359" s="7" t="s">
        <v>163</v>
      </c>
      <c r="D359" s="7" t="s">
        <v>159</v>
      </c>
      <c r="E359" s="7" t="s">
        <v>160</v>
      </c>
      <c r="F359" s="7" t="s">
        <v>101</v>
      </c>
      <c r="G359" s="7" t="s">
        <v>159</v>
      </c>
      <c r="H359" s="7" t="s">
        <v>203</v>
      </c>
      <c r="I359" s="7" t="s">
        <v>338</v>
      </c>
      <c r="J359" s="26">
        <f>J360+J361</f>
        <v>9801.6</v>
      </c>
      <c r="K359" s="26">
        <f>K360+K361</f>
        <v>9800.8809999999994</v>
      </c>
      <c r="L359" s="26">
        <f t="shared" si="33"/>
        <v>99.992664462944816</v>
      </c>
      <c r="M359" s="633"/>
      <c r="N359" s="238"/>
      <c r="O359" s="65"/>
      <c r="Q359" s="71"/>
    </row>
    <row r="360" spans="1:17" ht="34.9" customHeight="1">
      <c r="A360" s="187" t="s">
        <v>360</v>
      </c>
      <c r="B360" s="7" t="s">
        <v>140</v>
      </c>
      <c r="C360" s="7" t="s">
        <v>163</v>
      </c>
      <c r="D360" s="7" t="s">
        <v>159</v>
      </c>
      <c r="E360" s="7" t="s">
        <v>160</v>
      </c>
      <c r="F360" s="7" t="s">
        <v>101</v>
      </c>
      <c r="G360" s="7" t="s">
        <v>159</v>
      </c>
      <c r="H360" s="7" t="s">
        <v>203</v>
      </c>
      <c r="I360" s="7" t="s">
        <v>345</v>
      </c>
      <c r="J360" s="26">
        <f>6100-399.7+50+96+106.9+220+2.8+43.5+3+91.3+200+195+1000+2.8+200+280+1495-100.7-151.4+62.1-147.2</f>
        <v>9349.4</v>
      </c>
      <c r="K360" s="26">
        <v>9349.33</v>
      </c>
      <c r="L360" s="26">
        <f t="shared" si="33"/>
        <v>99.999251288852761</v>
      </c>
      <c r="M360" s="540">
        <f>1495-100.7-151.4+62.1</f>
        <v>1304.9999999999998</v>
      </c>
      <c r="N360" s="238">
        <v>-147.19999999999999</v>
      </c>
      <c r="O360" s="668">
        <v>9349.33</v>
      </c>
      <c r="Q360" s="71"/>
    </row>
    <row r="361" spans="1:17" ht="62.45" customHeight="1">
      <c r="A361" s="187" t="s">
        <v>362</v>
      </c>
      <c r="B361" s="7" t="s">
        <v>140</v>
      </c>
      <c r="C361" s="7" t="s">
        <v>163</v>
      </c>
      <c r="D361" s="7" t="s">
        <v>159</v>
      </c>
      <c r="E361" s="7" t="s">
        <v>160</v>
      </c>
      <c r="F361" s="7" t="s">
        <v>101</v>
      </c>
      <c r="G361" s="7" t="s">
        <v>159</v>
      </c>
      <c r="H361" s="7" t="s">
        <v>203</v>
      </c>
      <c r="I361" s="7" t="s">
        <v>361</v>
      </c>
      <c r="J361" s="26">
        <f>542.9-146.6+55.9</f>
        <v>452.19999999999993</v>
      </c>
      <c r="K361" s="26">
        <v>451.55099999999999</v>
      </c>
      <c r="L361" s="26">
        <f t="shared" si="33"/>
        <v>99.856479433878832</v>
      </c>
      <c r="M361" s="539" t="s">
        <v>546</v>
      </c>
      <c r="N361" s="238">
        <v>56</v>
      </c>
      <c r="O361" s="668">
        <v>451.55200000000002</v>
      </c>
      <c r="Q361" s="71"/>
    </row>
    <row r="362" spans="1:17" ht="42" customHeight="1">
      <c r="A362" s="215" t="s">
        <v>381</v>
      </c>
      <c r="B362" s="7" t="s">
        <v>140</v>
      </c>
      <c r="C362" s="7" t="s">
        <v>163</v>
      </c>
      <c r="D362" s="7" t="s">
        <v>159</v>
      </c>
      <c r="E362" s="7" t="s">
        <v>162</v>
      </c>
      <c r="F362" s="7"/>
      <c r="G362" s="7"/>
      <c r="H362" s="7"/>
      <c r="I362" s="7"/>
      <c r="J362" s="26">
        <f>J363</f>
        <v>1257</v>
      </c>
      <c r="K362" s="26">
        <f>K363</f>
        <v>1256.9549999999999</v>
      </c>
      <c r="L362" s="26">
        <f t="shared" si="33"/>
        <v>99.996420047732698</v>
      </c>
      <c r="M362" s="533"/>
      <c r="N362" s="238"/>
    </row>
    <row r="363" spans="1:17" ht="31.15" customHeight="1">
      <c r="A363" s="55" t="s">
        <v>214</v>
      </c>
      <c r="B363" s="7" t="s">
        <v>140</v>
      </c>
      <c r="C363" s="7" t="s">
        <v>163</v>
      </c>
      <c r="D363" s="7" t="s">
        <v>159</v>
      </c>
      <c r="E363" s="7" t="s">
        <v>162</v>
      </c>
      <c r="F363" s="7" t="s">
        <v>101</v>
      </c>
      <c r="G363" s="7" t="s">
        <v>159</v>
      </c>
      <c r="H363" s="7"/>
      <c r="I363" s="7"/>
      <c r="J363" s="26">
        <f>J364+J367</f>
        <v>1257</v>
      </c>
      <c r="K363" s="26">
        <f>K364+K367</f>
        <v>1256.9549999999999</v>
      </c>
      <c r="L363" s="26">
        <f t="shared" si="33"/>
        <v>99.996420047732698</v>
      </c>
      <c r="M363" s="538"/>
      <c r="N363" s="238"/>
    </row>
    <row r="364" spans="1:17" ht="64.150000000000006" customHeight="1">
      <c r="A364" s="55" t="s">
        <v>389</v>
      </c>
      <c r="B364" s="7" t="s">
        <v>140</v>
      </c>
      <c r="C364" s="7" t="s">
        <v>163</v>
      </c>
      <c r="D364" s="7" t="s">
        <v>159</v>
      </c>
      <c r="E364" s="7" t="s">
        <v>162</v>
      </c>
      <c r="F364" s="7" t="s">
        <v>101</v>
      </c>
      <c r="G364" s="7" t="s">
        <v>159</v>
      </c>
      <c r="H364" s="7" t="s">
        <v>74</v>
      </c>
      <c r="I364" s="7"/>
      <c r="J364" s="26">
        <f>J365</f>
        <v>2</v>
      </c>
      <c r="K364" s="26">
        <f>K365</f>
        <v>2</v>
      </c>
      <c r="L364" s="26">
        <f t="shared" si="33"/>
        <v>100</v>
      </c>
      <c r="N364" s="238"/>
    </row>
    <row r="365" spans="1:17" ht="39.6" customHeight="1">
      <c r="A365" s="173" t="s">
        <v>343</v>
      </c>
      <c r="B365" s="7" t="s">
        <v>140</v>
      </c>
      <c r="C365" s="7" t="s">
        <v>163</v>
      </c>
      <c r="D365" s="7" t="s">
        <v>159</v>
      </c>
      <c r="E365" s="7" t="s">
        <v>162</v>
      </c>
      <c r="F365" s="7" t="s">
        <v>101</v>
      </c>
      <c r="G365" s="7" t="s">
        <v>159</v>
      </c>
      <c r="H365" s="7" t="s">
        <v>74</v>
      </c>
      <c r="I365" s="7" t="s">
        <v>338</v>
      </c>
      <c r="J365" s="26">
        <f>J366</f>
        <v>2</v>
      </c>
      <c r="K365" s="26">
        <f>K366</f>
        <v>2</v>
      </c>
      <c r="L365" s="26">
        <f t="shared" si="33"/>
        <v>100</v>
      </c>
      <c r="M365" s="528"/>
      <c r="N365" s="238"/>
    </row>
    <row r="366" spans="1:17" ht="28.15" customHeight="1">
      <c r="A366" s="187" t="s">
        <v>360</v>
      </c>
      <c r="B366" s="7" t="s">
        <v>140</v>
      </c>
      <c r="C366" s="7" t="s">
        <v>163</v>
      </c>
      <c r="D366" s="7" t="s">
        <v>159</v>
      </c>
      <c r="E366" s="7" t="s">
        <v>162</v>
      </c>
      <c r="F366" s="7" t="s">
        <v>101</v>
      </c>
      <c r="G366" s="7" t="s">
        <v>159</v>
      </c>
      <c r="H366" s="7" t="s">
        <v>74</v>
      </c>
      <c r="I366" s="7" t="s">
        <v>345</v>
      </c>
      <c r="J366" s="26">
        <f>10-8</f>
        <v>2</v>
      </c>
      <c r="K366" s="26">
        <f>10-8</f>
        <v>2</v>
      </c>
      <c r="L366" s="26">
        <f t="shared" si="33"/>
        <v>100</v>
      </c>
      <c r="M366" s="531">
        <v>-8</v>
      </c>
      <c r="N366" s="238"/>
    </row>
    <row r="367" spans="1:17" ht="27.6" customHeight="1">
      <c r="A367" s="55" t="s">
        <v>213</v>
      </c>
      <c r="B367" s="7" t="s">
        <v>140</v>
      </c>
      <c r="C367" s="7" t="s">
        <v>163</v>
      </c>
      <c r="D367" s="7" t="s">
        <v>159</v>
      </c>
      <c r="E367" s="7" t="s">
        <v>162</v>
      </c>
      <c r="F367" s="7" t="s">
        <v>101</v>
      </c>
      <c r="G367" s="7" t="s">
        <v>159</v>
      </c>
      <c r="H367" s="7" t="s">
        <v>203</v>
      </c>
      <c r="I367" s="7"/>
      <c r="J367" s="26">
        <f>J368</f>
        <v>1255</v>
      </c>
      <c r="K367" s="26">
        <f>K368</f>
        <v>1254.9549999999999</v>
      </c>
      <c r="L367" s="26">
        <f t="shared" si="33"/>
        <v>99.996414342629478</v>
      </c>
      <c r="N367" s="238"/>
    </row>
    <row r="368" spans="1:17" ht="44.45" customHeight="1">
      <c r="A368" s="173" t="s">
        <v>343</v>
      </c>
      <c r="B368" s="7" t="s">
        <v>140</v>
      </c>
      <c r="C368" s="7" t="s">
        <v>163</v>
      </c>
      <c r="D368" s="7" t="s">
        <v>159</v>
      </c>
      <c r="E368" s="7" t="s">
        <v>162</v>
      </c>
      <c r="F368" s="7" t="s">
        <v>101</v>
      </c>
      <c r="G368" s="7" t="s">
        <v>159</v>
      </c>
      <c r="H368" s="7" t="s">
        <v>203</v>
      </c>
      <c r="I368" s="7" t="s">
        <v>338</v>
      </c>
      <c r="J368" s="26">
        <f>J369</f>
        <v>1255</v>
      </c>
      <c r="K368" s="26">
        <f>K369</f>
        <v>1254.9549999999999</v>
      </c>
      <c r="L368" s="26">
        <f t="shared" si="33"/>
        <v>99.996414342629478</v>
      </c>
      <c r="N368" s="238"/>
    </row>
    <row r="369" spans="1:15" ht="28.15" customHeight="1">
      <c r="A369" s="187" t="s">
        <v>360</v>
      </c>
      <c r="B369" s="7" t="s">
        <v>140</v>
      </c>
      <c r="C369" s="7" t="s">
        <v>163</v>
      </c>
      <c r="D369" s="7" t="s">
        <v>159</v>
      </c>
      <c r="E369" s="7" t="s">
        <v>162</v>
      </c>
      <c r="F369" s="7" t="s">
        <v>101</v>
      </c>
      <c r="G369" s="7" t="s">
        <v>159</v>
      </c>
      <c r="H369" s="7" t="s">
        <v>203</v>
      </c>
      <c r="I369" s="7" t="s">
        <v>345</v>
      </c>
      <c r="J369" s="26">
        <f>1290.7+2+152-193.5+3.8</f>
        <v>1255</v>
      </c>
      <c r="K369" s="26">
        <v>1254.9549999999999</v>
      </c>
      <c r="L369" s="26">
        <f t="shared" si="33"/>
        <v>99.996414342629478</v>
      </c>
      <c r="M369" s="531">
        <f>8+144-193.5</f>
        <v>-41.5</v>
      </c>
      <c r="N369" s="238">
        <v>3.8</v>
      </c>
      <c r="O369" s="29">
        <v>1254.9549999999999</v>
      </c>
    </row>
    <row r="370" spans="1:15" ht="27.6" customHeight="1">
      <c r="A370" s="55" t="s">
        <v>38</v>
      </c>
      <c r="B370" s="7" t="s">
        <v>140</v>
      </c>
      <c r="C370" s="7" t="s">
        <v>163</v>
      </c>
      <c r="D370" s="7" t="s">
        <v>163</v>
      </c>
      <c r="E370" s="7"/>
      <c r="F370" s="7"/>
      <c r="G370" s="7"/>
      <c r="H370" s="7"/>
      <c r="I370" s="7"/>
      <c r="J370" s="26">
        <f>SUM(J371)</f>
        <v>1026.7</v>
      </c>
      <c r="K370" s="26">
        <f>SUM(K371)</f>
        <v>1001.545</v>
      </c>
      <c r="L370" s="26">
        <f t="shared" si="33"/>
        <v>97.549917210480174</v>
      </c>
      <c r="N370" s="238"/>
    </row>
    <row r="371" spans="1:15" ht="42" customHeight="1">
      <c r="A371" s="54" t="s">
        <v>380</v>
      </c>
      <c r="B371" s="7" t="s">
        <v>140</v>
      </c>
      <c r="C371" s="7" t="s">
        <v>163</v>
      </c>
      <c r="D371" s="7" t="s">
        <v>163</v>
      </c>
      <c r="E371" s="7" t="s">
        <v>160</v>
      </c>
      <c r="F371" s="7" t="s">
        <v>101</v>
      </c>
      <c r="G371" s="7"/>
      <c r="H371" s="7"/>
      <c r="I371" s="7" t="s">
        <v>158</v>
      </c>
      <c r="J371" s="26">
        <f>J372</f>
        <v>1026.7</v>
      </c>
      <c r="K371" s="26">
        <f>K372</f>
        <v>1001.545</v>
      </c>
      <c r="L371" s="26">
        <f t="shared" si="33"/>
        <v>97.549917210480174</v>
      </c>
      <c r="M371" s="533"/>
      <c r="N371" s="238"/>
    </row>
    <row r="372" spans="1:15" ht="27.6" customHeight="1">
      <c r="A372" s="175" t="s">
        <v>359</v>
      </c>
      <c r="B372" s="7" t="s">
        <v>140</v>
      </c>
      <c r="C372" s="7" t="s">
        <v>163</v>
      </c>
      <c r="D372" s="7" t="s">
        <v>163</v>
      </c>
      <c r="E372" s="7" t="s">
        <v>160</v>
      </c>
      <c r="F372" s="7" t="s">
        <v>101</v>
      </c>
      <c r="G372" s="7" t="s">
        <v>162</v>
      </c>
      <c r="H372" s="7"/>
      <c r="I372" s="7"/>
      <c r="J372" s="26">
        <f>J376+J373</f>
        <v>1026.7</v>
      </c>
      <c r="K372" s="26">
        <f>K376+K373</f>
        <v>1001.545</v>
      </c>
      <c r="L372" s="26">
        <f t="shared" si="33"/>
        <v>97.549917210480174</v>
      </c>
      <c r="N372" s="238"/>
    </row>
    <row r="373" spans="1:15" ht="28.9" customHeight="1">
      <c r="A373" s="55" t="s">
        <v>393</v>
      </c>
      <c r="B373" s="7" t="s">
        <v>140</v>
      </c>
      <c r="C373" s="7" t="s">
        <v>163</v>
      </c>
      <c r="D373" s="7" t="s">
        <v>163</v>
      </c>
      <c r="E373" s="7" t="s">
        <v>160</v>
      </c>
      <c r="F373" s="7" t="s">
        <v>101</v>
      </c>
      <c r="G373" s="7" t="s">
        <v>162</v>
      </c>
      <c r="H373" s="7" t="s">
        <v>392</v>
      </c>
      <c r="I373" s="7" t="s">
        <v>158</v>
      </c>
      <c r="J373" s="26">
        <f>J374</f>
        <v>0</v>
      </c>
      <c r="K373" s="26">
        <f>K374</f>
        <v>0</v>
      </c>
      <c r="L373" s="26" t="e">
        <f t="shared" si="33"/>
        <v>#DIV/0!</v>
      </c>
      <c r="N373" s="158"/>
    </row>
    <row r="374" spans="1:15" ht="36.75" customHeight="1">
      <c r="A374" s="173" t="s">
        <v>343</v>
      </c>
      <c r="B374" s="7" t="s">
        <v>140</v>
      </c>
      <c r="C374" s="7" t="s">
        <v>163</v>
      </c>
      <c r="D374" s="7" t="s">
        <v>163</v>
      </c>
      <c r="E374" s="7" t="s">
        <v>160</v>
      </c>
      <c r="F374" s="7" t="s">
        <v>101</v>
      </c>
      <c r="G374" s="7" t="s">
        <v>162</v>
      </c>
      <c r="H374" s="7" t="s">
        <v>392</v>
      </c>
      <c r="I374" s="7" t="s">
        <v>338</v>
      </c>
      <c r="J374" s="26">
        <f>J375</f>
        <v>0</v>
      </c>
      <c r="K374" s="26">
        <f>K375</f>
        <v>0</v>
      </c>
      <c r="L374" s="26" t="e">
        <f t="shared" si="33"/>
        <v>#DIV/0!</v>
      </c>
      <c r="N374" s="158"/>
    </row>
    <row r="375" spans="1:15" ht="26.45" customHeight="1">
      <c r="A375" s="187" t="s">
        <v>360</v>
      </c>
      <c r="B375" s="7" t="s">
        <v>140</v>
      </c>
      <c r="C375" s="7" t="s">
        <v>163</v>
      </c>
      <c r="D375" s="7" t="s">
        <v>163</v>
      </c>
      <c r="E375" s="7" t="s">
        <v>160</v>
      </c>
      <c r="F375" s="7" t="s">
        <v>101</v>
      </c>
      <c r="G375" s="7" t="s">
        <v>162</v>
      </c>
      <c r="H375" s="7" t="s">
        <v>392</v>
      </c>
      <c r="I375" s="7" t="s">
        <v>345</v>
      </c>
      <c r="J375" s="26">
        <f>39.2-39.2</f>
        <v>0</v>
      </c>
      <c r="K375" s="26">
        <f>39.2-39.2</f>
        <v>0</v>
      </c>
      <c r="L375" s="26" t="e">
        <f t="shared" si="33"/>
        <v>#DIV/0!</v>
      </c>
      <c r="M375" s="529">
        <v>-39.200000000000003</v>
      </c>
      <c r="N375" s="238"/>
    </row>
    <row r="376" spans="1:15" ht="40.15" customHeight="1">
      <c r="A376" s="55" t="s">
        <v>9</v>
      </c>
      <c r="B376" s="7" t="s">
        <v>140</v>
      </c>
      <c r="C376" s="7" t="s">
        <v>163</v>
      </c>
      <c r="D376" s="7" t="s">
        <v>163</v>
      </c>
      <c r="E376" s="7" t="s">
        <v>160</v>
      </c>
      <c r="F376" s="7" t="s">
        <v>101</v>
      </c>
      <c r="G376" s="7" t="s">
        <v>162</v>
      </c>
      <c r="H376" s="7" t="s">
        <v>8</v>
      </c>
      <c r="I376" s="7" t="s">
        <v>158</v>
      </c>
      <c r="J376" s="26">
        <f>J377</f>
        <v>1026.7</v>
      </c>
      <c r="K376" s="26">
        <f>K377</f>
        <v>1001.545</v>
      </c>
      <c r="L376" s="26">
        <f t="shared" si="33"/>
        <v>97.549917210480174</v>
      </c>
      <c r="N376" s="158"/>
    </row>
    <row r="377" spans="1:15" ht="36.75" customHeight="1">
      <c r="A377" s="173" t="s">
        <v>343</v>
      </c>
      <c r="B377" s="7" t="s">
        <v>140</v>
      </c>
      <c r="C377" s="7" t="s">
        <v>163</v>
      </c>
      <c r="D377" s="7" t="s">
        <v>163</v>
      </c>
      <c r="E377" s="7" t="s">
        <v>160</v>
      </c>
      <c r="F377" s="7" t="s">
        <v>101</v>
      </c>
      <c r="G377" s="7" t="s">
        <v>162</v>
      </c>
      <c r="H377" s="7" t="s">
        <v>8</v>
      </c>
      <c r="I377" s="7" t="s">
        <v>338</v>
      </c>
      <c r="J377" s="26">
        <f>J378</f>
        <v>1026.7</v>
      </c>
      <c r="K377" s="26">
        <f>K378</f>
        <v>1001.545</v>
      </c>
      <c r="L377" s="26">
        <f t="shared" si="33"/>
        <v>97.549917210480174</v>
      </c>
      <c r="N377" s="158"/>
    </row>
    <row r="378" spans="1:15" ht="26.45" customHeight="1">
      <c r="A378" s="187" t="s">
        <v>360</v>
      </c>
      <c r="B378" s="7" t="s">
        <v>140</v>
      </c>
      <c r="C378" s="7" t="s">
        <v>163</v>
      </c>
      <c r="D378" s="7" t="s">
        <v>163</v>
      </c>
      <c r="E378" s="7" t="s">
        <v>160</v>
      </c>
      <c r="F378" s="7" t="s">
        <v>101</v>
      </c>
      <c r="G378" s="7" t="s">
        <v>162</v>
      </c>
      <c r="H378" s="7" t="s">
        <v>8</v>
      </c>
      <c r="I378" s="7" t="s">
        <v>345</v>
      </c>
      <c r="J378" s="26">
        <v>1026.7</v>
      </c>
      <c r="K378" s="26">
        <v>1001.545</v>
      </c>
      <c r="L378" s="26">
        <f t="shared" si="33"/>
        <v>97.549917210480174</v>
      </c>
      <c r="N378" s="238"/>
    </row>
    <row r="379" spans="1:15" ht="25.5" customHeight="1">
      <c r="A379" s="55" t="s">
        <v>166</v>
      </c>
      <c r="B379" s="7" t="s">
        <v>140</v>
      </c>
      <c r="C379" s="7" t="s">
        <v>163</v>
      </c>
      <c r="D379" s="7" t="s">
        <v>164</v>
      </c>
      <c r="E379" s="7"/>
      <c r="F379" s="7"/>
      <c r="G379" s="7"/>
      <c r="H379" s="7"/>
      <c r="I379" s="7"/>
      <c r="J379" s="26">
        <f>J380</f>
        <v>410.7</v>
      </c>
      <c r="K379" s="26">
        <f>K380</f>
        <v>400.49700000000001</v>
      </c>
      <c r="L379" s="26">
        <f t="shared" si="33"/>
        <v>97.515704894083271</v>
      </c>
      <c r="N379" s="238"/>
    </row>
    <row r="380" spans="1:15" ht="42" customHeight="1">
      <c r="A380" s="55" t="s">
        <v>380</v>
      </c>
      <c r="B380" s="7" t="s">
        <v>140</v>
      </c>
      <c r="C380" s="7" t="s">
        <v>163</v>
      </c>
      <c r="D380" s="7" t="s">
        <v>164</v>
      </c>
      <c r="E380" s="7" t="s">
        <v>160</v>
      </c>
      <c r="F380" s="7" t="s">
        <v>101</v>
      </c>
      <c r="G380" s="7"/>
      <c r="H380" s="7"/>
      <c r="I380" s="7"/>
      <c r="J380" s="26">
        <f>J382</f>
        <v>410.7</v>
      </c>
      <c r="K380" s="26">
        <f>K382</f>
        <v>400.49700000000001</v>
      </c>
      <c r="L380" s="26">
        <f t="shared" si="33"/>
        <v>97.515704894083271</v>
      </c>
      <c r="M380" s="533"/>
      <c r="N380" s="238"/>
    </row>
    <row r="381" spans="1:15" ht="22.9" customHeight="1">
      <c r="A381" s="122" t="s">
        <v>43</v>
      </c>
      <c r="B381" s="7" t="s">
        <v>140</v>
      </c>
      <c r="C381" s="7" t="s">
        <v>163</v>
      </c>
      <c r="D381" s="7" t="s">
        <v>164</v>
      </c>
      <c r="E381" s="7" t="s">
        <v>160</v>
      </c>
      <c r="F381" s="7" t="s">
        <v>101</v>
      </c>
      <c r="G381" s="7" t="s">
        <v>108</v>
      </c>
      <c r="H381" s="7"/>
      <c r="I381" s="7"/>
      <c r="J381" s="26">
        <f>J382</f>
        <v>410.7</v>
      </c>
      <c r="K381" s="26">
        <f>K382</f>
        <v>400.49700000000001</v>
      </c>
      <c r="L381" s="26">
        <f t="shared" si="33"/>
        <v>97.515704894083271</v>
      </c>
      <c r="N381" s="238"/>
    </row>
    <row r="382" spans="1:15" ht="61.9" customHeight="1">
      <c r="A382" s="55" t="s">
        <v>142</v>
      </c>
      <c r="B382" s="7" t="s">
        <v>140</v>
      </c>
      <c r="C382" s="7" t="s">
        <v>163</v>
      </c>
      <c r="D382" s="7" t="s">
        <v>164</v>
      </c>
      <c r="E382" s="7" t="s">
        <v>160</v>
      </c>
      <c r="F382" s="7" t="s">
        <v>101</v>
      </c>
      <c r="G382" s="7" t="s">
        <v>108</v>
      </c>
      <c r="H382" s="7" t="s">
        <v>204</v>
      </c>
      <c r="I382" s="7"/>
      <c r="J382" s="26">
        <f>J383+J385+J388</f>
        <v>410.7</v>
      </c>
      <c r="K382" s="26">
        <f>K383+K385+K388</f>
        <v>400.49700000000001</v>
      </c>
      <c r="L382" s="26">
        <f t="shared" si="33"/>
        <v>97.515704894083271</v>
      </c>
      <c r="N382" s="238"/>
    </row>
    <row r="383" spans="1:15" ht="54" customHeight="1">
      <c r="A383" s="174" t="s">
        <v>316</v>
      </c>
      <c r="B383" s="7" t="s">
        <v>140</v>
      </c>
      <c r="C383" s="7" t="s">
        <v>163</v>
      </c>
      <c r="D383" s="7" t="s">
        <v>164</v>
      </c>
      <c r="E383" s="7" t="s">
        <v>160</v>
      </c>
      <c r="F383" s="7" t="s">
        <v>101</v>
      </c>
      <c r="G383" s="7" t="s">
        <v>108</v>
      </c>
      <c r="H383" s="7" t="s">
        <v>204</v>
      </c>
      <c r="I383" s="7" t="s">
        <v>315</v>
      </c>
      <c r="J383" s="26">
        <f>J384</f>
        <v>398.3</v>
      </c>
      <c r="K383" s="26">
        <f>K384</f>
        <v>389.68</v>
      </c>
      <c r="L383" s="26">
        <f t="shared" si="33"/>
        <v>97.835802159176495</v>
      </c>
      <c r="N383" s="238"/>
    </row>
    <row r="384" spans="1:15" ht="22.9" customHeight="1">
      <c r="A384" s="118" t="s">
        <v>342</v>
      </c>
      <c r="B384" s="7" t="s">
        <v>140</v>
      </c>
      <c r="C384" s="7" t="s">
        <v>163</v>
      </c>
      <c r="D384" s="7" t="s">
        <v>164</v>
      </c>
      <c r="E384" s="7" t="s">
        <v>160</v>
      </c>
      <c r="F384" s="7" t="s">
        <v>101</v>
      </c>
      <c r="G384" s="7" t="s">
        <v>108</v>
      </c>
      <c r="H384" s="7" t="s">
        <v>204</v>
      </c>
      <c r="I384" s="7" t="s">
        <v>335</v>
      </c>
      <c r="J384" s="26">
        <f>395.3-1.3+24.1-10-18.3+8.5</f>
        <v>398.3</v>
      </c>
      <c r="K384" s="26">
        <v>389.68</v>
      </c>
      <c r="L384" s="26">
        <f t="shared" si="33"/>
        <v>97.835802159176495</v>
      </c>
      <c r="M384" s="529">
        <f>24.1-10-18.3</f>
        <v>-4.1999999999999993</v>
      </c>
      <c r="N384" s="475">
        <v>8.4979999999999993</v>
      </c>
      <c r="O384" s="29">
        <v>398.298</v>
      </c>
    </row>
    <row r="385" spans="1:17" ht="27.6" customHeight="1">
      <c r="A385" s="55" t="s">
        <v>320</v>
      </c>
      <c r="B385" s="7" t="s">
        <v>140</v>
      </c>
      <c r="C385" s="7" t="s">
        <v>163</v>
      </c>
      <c r="D385" s="7" t="s">
        <v>164</v>
      </c>
      <c r="E385" s="7" t="s">
        <v>160</v>
      </c>
      <c r="F385" s="7" t="s">
        <v>101</v>
      </c>
      <c r="G385" s="7" t="s">
        <v>108</v>
      </c>
      <c r="H385" s="7" t="s">
        <v>204</v>
      </c>
      <c r="I385" s="7" t="s">
        <v>318</v>
      </c>
      <c r="J385" s="26">
        <f>J386</f>
        <v>11.4</v>
      </c>
      <c r="K385" s="26">
        <f>K386</f>
        <v>10.093999999999999</v>
      </c>
      <c r="L385" s="26">
        <f t="shared" si="33"/>
        <v>88.543859649122808</v>
      </c>
      <c r="N385" s="238"/>
    </row>
    <row r="386" spans="1:17" ht="42" customHeight="1">
      <c r="A386" s="55" t="s">
        <v>321</v>
      </c>
      <c r="B386" s="7" t="s">
        <v>140</v>
      </c>
      <c r="C386" s="7" t="s">
        <v>163</v>
      </c>
      <c r="D386" s="7" t="s">
        <v>164</v>
      </c>
      <c r="E386" s="7" t="s">
        <v>160</v>
      </c>
      <c r="F386" s="7" t="s">
        <v>101</v>
      </c>
      <c r="G386" s="7" t="s">
        <v>108</v>
      </c>
      <c r="H386" s="7" t="s">
        <v>204</v>
      </c>
      <c r="I386" s="7" t="s">
        <v>319</v>
      </c>
      <c r="J386" s="26">
        <f>20.3-12.8+1.3+2.6</f>
        <v>11.4</v>
      </c>
      <c r="K386" s="26">
        <v>10.093999999999999</v>
      </c>
      <c r="L386" s="26">
        <f t="shared" si="33"/>
        <v>88.543859649122808</v>
      </c>
      <c r="M386" s="529">
        <v>2.6</v>
      </c>
      <c r="N386" s="238"/>
    </row>
    <row r="387" spans="1:17" ht="22.9" customHeight="1">
      <c r="A387" s="55" t="s">
        <v>324</v>
      </c>
      <c r="B387" s="7" t="s">
        <v>140</v>
      </c>
      <c r="C387" s="7" t="s">
        <v>163</v>
      </c>
      <c r="D387" s="7" t="s">
        <v>164</v>
      </c>
      <c r="E387" s="7" t="s">
        <v>160</v>
      </c>
      <c r="F387" s="7" t="s">
        <v>101</v>
      </c>
      <c r="G387" s="7" t="s">
        <v>108</v>
      </c>
      <c r="H387" s="7" t="s">
        <v>204</v>
      </c>
      <c r="I387" s="7" t="s">
        <v>322</v>
      </c>
      <c r="J387" s="26">
        <f>J388</f>
        <v>1</v>
      </c>
      <c r="K387" s="26">
        <f>K388</f>
        <v>0.72299999999999998</v>
      </c>
      <c r="L387" s="26">
        <f t="shared" si="33"/>
        <v>72.3</v>
      </c>
      <c r="N387" s="238"/>
    </row>
    <row r="388" spans="1:17" ht="25.15" customHeight="1">
      <c r="A388" s="55" t="s">
        <v>325</v>
      </c>
      <c r="B388" s="7" t="s">
        <v>140</v>
      </c>
      <c r="C388" s="7" t="s">
        <v>163</v>
      </c>
      <c r="D388" s="7" t="s">
        <v>164</v>
      </c>
      <c r="E388" s="7" t="s">
        <v>160</v>
      </c>
      <c r="F388" s="7" t="s">
        <v>101</v>
      </c>
      <c r="G388" s="7" t="s">
        <v>108</v>
      </c>
      <c r="H388" s="7" t="s">
        <v>204</v>
      </c>
      <c r="I388" s="7" t="s">
        <v>323</v>
      </c>
      <c r="J388" s="26">
        <f>1.5+0.5-1</f>
        <v>1</v>
      </c>
      <c r="K388" s="26">
        <v>0.72299999999999998</v>
      </c>
      <c r="L388" s="26">
        <f t="shared" si="33"/>
        <v>72.3</v>
      </c>
      <c r="M388" s="538">
        <v>-1</v>
      </c>
      <c r="N388" s="238"/>
    </row>
    <row r="389" spans="1:17" ht="24.6" customHeight="1">
      <c r="A389" s="55" t="s">
        <v>217</v>
      </c>
      <c r="B389" s="7" t="s">
        <v>140</v>
      </c>
      <c r="C389" s="7" t="s">
        <v>165</v>
      </c>
      <c r="D389" s="7"/>
      <c r="E389" s="7"/>
      <c r="F389" s="7"/>
      <c r="G389" s="7"/>
      <c r="H389" s="7"/>
      <c r="I389" s="7"/>
      <c r="J389" s="26">
        <f>J390+J410</f>
        <v>11142.3</v>
      </c>
      <c r="K389" s="26">
        <f>K390+K410</f>
        <v>11139.546999999999</v>
      </c>
      <c r="L389" s="26">
        <f t="shared" si="33"/>
        <v>99.975292354361301</v>
      </c>
      <c r="M389" s="538"/>
      <c r="N389" s="238"/>
    </row>
    <row r="390" spans="1:17" ht="24" customHeight="1">
      <c r="A390" s="55" t="s">
        <v>153</v>
      </c>
      <c r="B390" s="7" t="s">
        <v>140</v>
      </c>
      <c r="C390" s="7" t="s">
        <v>165</v>
      </c>
      <c r="D390" s="7" t="s">
        <v>135</v>
      </c>
      <c r="E390" s="7"/>
      <c r="F390" s="7"/>
      <c r="G390" s="7"/>
      <c r="H390" s="7"/>
      <c r="I390" s="7"/>
      <c r="J390" s="26">
        <f>J391</f>
        <v>9961.9</v>
      </c>
      <c r="K390" s="26">
        <f>K391</f>
        <v>9959.7919999999995</v>
      </c>
      <c r="L390" s="26">
        <f t="shared" si="33"/>
        <v>99.978839378030287</v>
      </c>
      <c r="N390" s="238"/>
    </row>
    <row r="391" spans="1:17" ht="43.15" customHeight="1">
      <c r="A391" s="215" t="s">
        <v>381</v>
      </c>
      <c r="B391" s="7" t="s">
        <v>140</v>
      </c>
      <c r="C391" s="7" t="s">
        <v>165</v>
      </c>
      <c r="D391" s="7" t="s">
        <v>135</v>
      </c>
      <c r="E391" s="8" t="s">
        <v>162</v>
      </c>
      <c r="F391" s="7"/>
      <c r="G391" s="7"/>
      <c r="H391" s="7"/>
      <c r="I391" s="7"/>
      <c r="J391" s="26">
        <f>J392+J399+J406</f>
        <v>9961.9</v>
      </c>
      <c r="K391" s="26">
        <f>K392+K399+K406</f>
        <v>9959.7919999999995</v>
      </c>
      <c r="L391" s="26">
        <f t="shared" si="33"/>
        <v>99.978839378030287</v>
      </c>
      <c r="M391" s="533"/>
      <c r="N391" s="238"/>
    </row>
    <row r="392" spans="1:17" ht="21" customHeight="1">
      <c r="A392" s="55" t="s">
        <v>14</v>
      </c>
      <c r="B392" s="7" t="s">
        <v>140</v>
      </c>
      <c r="C392" s="7" t="s">
        <v>165</v>
      </c>
      <c r="D392" s="7" t="s">
        <v>135</v>
      </c>
      <c r="E392" s="8" t="s">
        <v>162</v>
      </c>
      <c r="F392" s="7" t="s">
        <v>101</v>
      </c>
      <c r="G392" s="7" t="s">
        <v>135</v>
      </c>
      <c r="H392" s="7"/>
      <c r="I392" s="7"/>
      <c r="J392" s="26">
        <f>J396+J393</f>
        <v>7104.2000000000007</v>
      </c>
      <c r="K392" s="26">
        <f>K396+K393</f>
        <v>7104.1120000000001</v>
      </c>
      <c r="L392" s="26">
        <f t="shared" si="33"/>
        <v>99.998761296134674</v>
      </c>
      <c r="N392" s="238"/>
    </row>
    <row r="393" spans="1:17" ht="58.15" customHeight="1">
      <c r="A393" s="55" t="s">
        <v>389</v>
      </c>
      <c r="B393" s="7" t="s">
        <v>140</v>
      </c>
      <c r="C393" s="7" t="s">
        <v>165</v>
      </c>
      <c r="D393" s="7" t="s">
        <v>135</v>
      </c>
      <c r="E393" s="8" t="s">
        <v>162</v>
      </c>
      <c r="F393" s="7" t="s">
        <v>101</v>
      </c>
      <c r="G393" s="7" t="s">
        <v>135</v>
      </c>
      <c r="H393" s="7" t="s">
        <v>74</v>
      </c>
      <c r="I393" s="7"/>
      <c r="J393" s="26">
        <f>J394</f>
        <v>0</v>
      </c>
      <c r="K393" s="26">
        <f>K394</f>
        <v>0</v>
      </c>
      <c r="L393" s="26" t="e">
        <f t="shared" ref="L393:L456" si="37">K393/J393*100</f>
        <v>#DIV/0!</v>
      </c>
      <c r="M393" s="26"/>
      <c r="N393" s="238"/>
    </row>
    <row r="394" spans="1:17" ht="37.9" customHeight="1">
      <c r="A394" s="173" t="s">
        <v>343</v>
      </c>
      <c r="B394" s="7" t="s">
        <v>140</v>
      </c>
      <c r="C394" s="7" t="s">
        <v>165</v>
      </c>
      <c r="D394" s="7" t="s">
        <v>135</v>
      </c>
      <c r="E394" s="8" t="s">
        <v>162</v>
      </c>
      <c r="F394" s="7" t="s">
        <v>101</v>
      </c>
      <c r="G394" s="7" t="s">
        <v>135</v>
      </c>
      <c r="H394" s="7" t="s">
        <v>74</v>
      </c>
      <c r="I394" s="7" t="s">
        <v>338</v>
      </c>
      <c r="J394" s="26">
        <f>J395</f>
        <v>0</v>
      </c>
      <c r="K394" s="26">
        <f>K395</f>
        <v>0</v>
      </c>
      <c r="L394" s="26" t="e">
        <f t="shared" si="37"/>
        <v>#DIV/0!</v>
      </c>
      <c r="N394" s="238"/>
    </row>
    <row r="395" spans="1:17" ht="24" customHeight="1">
      <c r="A395" s="187" t="s">
        <v>360</v>
      </c>
      <c r="B395" s="7" t="s">
        <v>140</v>
      </c>
      <c r="C395" s="7" t="s">
        <v>165</v>
      </c>
      <c r="D395" s="7" t="s">
        <v>135</v>
      </c>
      <c r="E395" s="8" t="s">
        <v>162</v>
      </c>
      <c r="F395" s="7" t="s">
        <v>101</v>
      </c>
      <c r="G395" s="7" t="s">
        <v>135</v>
      </c>
      <c r="H395" s="7" t="s">
        <v>74</v>
      </c>
      <c r="I395" s="7" t="s">
        <v>345</v>
      </c>
      <c r="J395" s="26">
        <f>10-10</f>
        <v>0</v>
      </c>
      <c r="K395" s="26">
        <f>10-10</f>
        <v>0</v>
      </c>
      <c r="L395" s="26" t="e">
        <f t="shared" si="37"/>
        <v>#DIV/0!</v>
      </c>
      <c r="M395" s="540"/>
      <c r="N395" s="238">
        <v>-10</v>
      </c>
      <c r="O395" s="29">
        <v>0</v>
      </c>
    </row>
    <row r="396" spans="1:17" ht="27" customHeight="1">
      <c r="A396" s="55" t="s">
        <v>155</v>
      </c>
      <c r="B396" s="7" t="s">
        <v>140</v>
      </c>
      <c r="C396" s="7" t="s">
        <v>165</v>
      </c>
      <c r="D396" s="7" t="s">
        <v>135</v>
      </c>
      <c r="E396" s="8" t="s">
        <v>162</v>
      </c>
      <c r="F396" s="7" t="s">
        <v>101</v>
      </c>
      <c r="G396" s="7" t="s">
        <v>135</v>
      </c>
      <c r="H396" s="7" t="s">
        <v>207</v>
      </c>
      <c r="I396" s="7"/>
      <c r="J396" s="26">
        <f>J397</f>
        <v>7104.2000000000007</v>
      </c>
      <c r="K396" s="26">
        <f>K397</f>
        <v>7104.1120000000001</v>
      </c>
      <c r="L396" s="26">
        <f t="shared" si="37"/>
        <v>99.998761296134674</v>
      </c>
      <c r="N396" s="238"/>
    </row>
    <row r="397" spans="1:17" ht="38.25" customHeight="1">
      <c r="A397" s="173" t="s">
        <v>343</v>
      </c>
      <c r="B397" s="7" t="s">
        <v>140</v>
      </c>
      <c r="C397" s="7" t="s">
        <v>165</v>
      </c>
      <c r="D397" s="7" t="s">
        <v>135</v>
      </c>
      <c r="E397" s="8" t="s">
        <v>162</v>
      </c>
      <c r="F397" s="7" t="s">
        <v>101</v>
      </c>
      <c r="G397" s="7" t="s">
        <v>135</v>
      </c>
      <c r="H397" s="7" t="s">
        <v>207</v>
      </c>
      <c r="I397" s="7" t="s">
        <v>338</v>
      </c>
      <c r="J397" s="26">
        <f>J398</f>
        <v>7104.2000000000007</v>
      </c>
      <c r="K397" s="26">
        <f>K398</f>
        <v>7104.1120000000001</v>
      </c>
      <c r="L397" s="26">
        <f t="shared" si="37"/>
        <v>99.998761296134674</v>
      </c>
      <c r="N397" s="238"/>
    </row>
    <row r="398" spans="1:17" ht="35.450000000000003" customHeight="1">
      <c r="A398" s="187" t="s">
        <v>360</v>
      </c>
      <c r="B398" s="7" t="s">
        <v>140</v>
      </c>
      <c r="C398" s="7" t="s">
        <v>165</v>
      </c>
      <c r="D398" s="7" t="s">
        <v>135</v>
      </c>
      <c r="E398" s="8" t="s">
        <v>162</v>
      </c>
      <c r="F398" s="7" t="s">
        <v>101</v>
      </c>
      <c r="G398" s="7" t="s">
        <v>135</v>
      </c>
      <c r="H398" s="7" t="s">
        <v>207</v>
      </c>
      <c r="I398" s="7" t="s">
        <v>345</v>
      </c>
      <c r="J398" s="26">
        <f>4664-399.7+5+22.3+1000-3.5+443+170+245+1133.8-166.7-9</f>
        <v>7104.2000000000007</v>
      </c>
      <c r="K398" s="26">
        <v>7104.1120000000001</v>
      </c>
      <c r="L398" s="26">
        <f t="shared" si="37"/>
        <v>99.998761296134674</v>
      </c>
      <c r="M398" s="665">
        <f>1133.8-166.7</f>
        <v>967.09999999999991</v>
      </c>
      <c r="N398" s="238">
        <v>-9</v>
      </c>
      <c r="O398" s="29">
        <v>7104.12</v>
      </c>
    </row>
    <row r="399" spans="1:17" ht="23.45" customHeight="1">
      <c r="A399" s="55" t="s">
        <v>13</v>
      </c>
      <c r="B399" s="7" t="s">
        <v>140</v>
      </c>
      <c r="C399" s="7" t="s">
        <v>165</v>
      </c>
      <c r="D399" s="7" t="s">
        <v>135</v>
      </c>
      <c r="E399" s="8" t="s">
        <v>162</v>
      </c>
      <c r="F399" s="7" t="s">
        <v>101</v>
      </c>
      <c r="G399" s="7" t="s">
        <v>160</v>
      </c>
      <c r="H399" s="7"/>
      <c r="I399" s="7"/>
      <c r="J399" s="26">
        <f>J403+J402</f>
        <v>2507.6999999999994</v>
      </c>
      <c r="K399" s="26">
        <f>K403+K402</f>
        <v>2505.6799999999998</v>
      </c>
      <c r="L399" s="26">
        <f t="shared" si="37"/>
        <v>99.919448099852474</v>
      </c>
      <c r="N399" s="238"/>
      <c r="O399" s="72"/>
      <c r="Q399" s="72"/>
    </row>
    <row r="400" spans="1:17" ht="55.15" customHeight="1">
      <c r="A400" s="55" t="s">
        <v>389</v>
      </c>
      <c r="B400" s="7" t="s">
        <v>140</v>
      </c>
      <c r="C400" s="7" t="s">
        <v>165</v>
      </c>
      <c r="D400" s="7" t="s">
        <v>135</v>
      </c>
      <c r="E400" s="8" t="s">
        <v>162</v>
      </c>
      <c r="F400" s="7" t="s">
        <v>101</v>
      </c>
      <c r="G400" s="7" t="s">
        <v>160</v>
      </c>
      <c r="H400" s="7" t="s">
        <v>74</v>
      </c>
      <c r="I400" s="7"/>
      <c r="J400" s="26">
        <f>J401</f>
        <v>0</v>
      </c>
      <c r="K400" s="26">
        <f>K401</f>
        <v>0</v>
      </c>
      <c r="L400" s="26" t="e">
        <f t="shared" si="37"/>
        <v>#DIV/0!</v>
      </c>
      <c r="N400" s="238"/>
      <c r="O400" s="72"/>
      <c r="Q400" s="72"/>
    </row>
    <row r="401" spans="1:17" ht="40.5" customHeight="1">
      <c r="A401" s="173" t="s">
        <v>343</v>
      </c>
      <c r="B401" s="7" t="s">
        <v>140</v>
      </c>
      <c r="C401" s="7" t="s">
        <v>165</v>
      </c>
      <c r="D401" s="7" t="s">
        <v>135</v>
      </c>
      <c r="E401" s="8" t="s">
        <v>162</v>
      </c>
      <c r="F401" s="7" t="s">
        <v>101</v>
      </c>
      <c r="G401" s="7" t="s">
        <v>160</v>
      </c>
      <c r="H401" s="7" t="s">
        <v>74</v>
      </c>
      <c r="I401" s="7" t="s">
        <v>338</v>
      </c>
      <c r="J401" s="26">
        <f>J402</f>
        <v>0</v>
      </c>
      <c r="K401" s="26">
        <f>K402</f>
        <v>0</v>
      </c>
      <c r="L401" s="26" t="e">
        <f t="shared" si="37"/>
        <v>#DIV/0!</v>
      </c>
      <c r="N401" s="238"/>
      <c r="O401" s="72"/>
      <c r="Q401" s="72"/>
    </row>
    <row r="402" spans="1:17" ht="22.9" customHeight="1">
      <c r="A402" s="187" t="s">
        <v>360</v>
      </c>
      <c r="B402" s="7" t="s">
        <v>140</v>
      </c>
      <c r="C402" s="7" t="s">
        <v>165</v>
      </c>
      <c r="D402" s="7" t="s">
        <v>135</v>
      </c>
      <c r="E402" s="8" t="s">
        <v>162</v>
      </c>
      <c r="F402" s="7" t="s">
        <v>101</v>
      </c>
      <c r="G402" s="7" t="s">
        <v>160</v>
      </c>
      <c r="H402" s="7" t="s">
        <v>74</v>
      </c>
      <c r="I402" s="7" t="s">
        <v>345</v>
      </c>
      <c r="J402" s="26">
        <f>7-5-2</f>
        <v>0</v>
      </c>
      <c r="K402" s="26">
        <f>7-5-2</f>
        <v>0</v>
      </c>
      <c r="L402" s="26" t="e">
        <f t="shared" si="37"/>
        <v>#DIV/0!</v>
      </c>
      <c r="M402" s="540">
        <v>-5</v>
      </c>
      <c r="N402" s="238"/>
      <c r="O402" s="72"/>
      <c r="Q402" s="72"/>
    </row>
    <row r="403" spans="1:17" ht="23.45" customHeight="1">
      <c r="A403" s="55" t="s">
        <v>156</v>
      </c>
      <c r="B403" s="7" t="s">
        <v>140</v>
      </c>
      <c r="C403" s="7" t="s">
        <v>165</v>
      </c>
      <c r="D403" s="7" t="s">
        <v>135</v>
      </c>
      <c r="E403" s="8" t="s">
        <v>162</v>
      </c>
      <c r="F403" s="7" t="s">
        <v>101</v>
      </c>
      <c r="G403" s="7" t="s">
        <v>160</v>
      </c>
      <c r="H403" s="7" t="s">
        <v>205</v>
      </c>
      <c r="I403" s="7"/>
      <c r="J403" s="26">
        <f>J404</f>
        <v>2507.6999999999994</v>
      </c>
      <c r="K403" s="26">
        <f>K404</f>
        <v>2505.6799999999998</v>
      </c>
      <c r="L403" s="26">
        <f t="shared" si="37"/>
        <v>99.919448099852474</v>
      </c>
      <c r="N403" s="238"/>
      <c r="O403" s="72"/>
      <c r="Q403" s="72"/>
    </row>
    <row r="404" spans="1:17" ht="36.75" customHeight="1">
      <c r="A404" s="173" t="s">
        <v>343</v>
      </c>
      <c r="B404" s="7" t="s">
        <v>140</v>
      </c>
      <c r="C404" s="7" t="s">
        <v>165</v>
      </c>
      <c r="D404" s="7" t="s">
        <v>135</v>
      </c>
      <c r="E404" s="8" t="s">
        <v>162</v>
      </c>
      <c r="F404" s="7" t="s">
        <v>101</v>
      </c>
      <c r="G404" s="7" t="s">
        <v>160</v>
      </c>
      <c r="H404" s="7" t="s">
        <v>205</v>
      </c>
      <c r="I404" s="7" t="s">
        <v>338</v>
      </c>
      <c r="J404" s="26">
        <f>J405</f>
        <v>2507.6999999999994</v>
      </c>
      <c r="K404" s="26">
        <f>K405</f>
        <v>2505.6799999999998</v>
      </c>
      <c r="L404" s="26">
        <f t="shared" si="37"/>
        <v>99.919448099852474</v>
      </c>
      <c r="M404" s="632"/>
      <c r="N404" s="238"/>
      <c r="O404" s="72"/>
      <c r="Q404" s="72"/>
    </row>
    <row r="405" spans="1:17" ht="34.15" customHeight="1">
      <c r="A405" s="187" t="s">
        <v>360</v>
      </c>
      <c r="B405" s="7" t="s">
        <v>140</v>
      </c>
      <c r="C405" s="7" t="s">
        <v>165</v>
      </c>
      <c r="D405" s="7" t="s">
        <v>135</v>
      </c>
      <c r="E405" s="8" t="s">
        <v>162</v>
      </c>
      <c r="F405" s="7" t="s">
        <v>101</v>
      </c>
      <c r="G405" s="7" t="s">
        <v>160</v>
      </c>
      <c r="H405" s="7" t="s">
        <v>205</v>
      </c>
      <c r="I405" s="7" t="s">
        <v>345</v>
      </c>
      <c r="J405" s="26">
        <f>2000+3+2.1+50+5+593.8-14.9-150.5+17.2+2</f>
        <v>2507.6999999999994</v>
      </c>
      <c r="K405" s="26">
        <v>2505.6799999999998</v>
      </c>
      <c r="L405" s="26">
        <f t="shared" si="37"/>
        <v>99.919448099852474</v>
      </c>
      <c r="M405" s="540">
        <f>5+593.8-14.9-150.5</f>
        <v>433.4</v>
      </c>
      <c r="N405" s="238">
        <v>17.2</v>
      </c>
      <c r="O405" s="72">
        <v>2505.6799999999998</v>
      </c>
      <c r="Q405" s="72"/>
    </row>
    <row r="406" spans="1:17" ht="46.15" customHeight="1">
      <c r="A406" s="187" t="s">
        <v>520</v>
      </c>
      <c r="B406" s="7" t="s">
        <v>140</v>
      </c>
      <c r="C406" s="7" t="s">
        <v>165</v>
      </c>
      <c r="D406" s="7" t="s">
        <v>135</v>
      </c>
      <c r="E406" s="8" t="s">
        <v>162</v>
      </c>
      <c r="F406" s="7" t="s">
        <v>101</v>
      </c>
      <c r="G406" s="7" t="s">
        <v>108</v>
      </c>
      <c r="H406" s="7"/>
      <c r="I406" s="7"/>
      <c r="J406" s="26">
        <f t="shared" ref="J406:K408" si="38">J407</f>
        <v>350</v>
      </c>
      <c r="K406" s="26">
        <f t="shared" si="38"/>
        <v>350</v>
      </c>
      <c r="L406" s="26">
        <f t="shared" si="37"/>
        <v>100</v>
      </c>
      <c r="M406" s="540"/>
      <c r="N406" s="238"/>
      <c r="O406" s="72"/>
      <c r="Q406" s="72"/>
    </row>
    <row r="407" spans="1:17" ht="43.9" customHeight="1">
      <c r="A407" s="55" t="s">
        <v>519</v>
      </c>
      <c r="B407" s="7" t="s">
        <v>140</v>
      </c>
      <c r="C407" s="7" t="s">
        <v>165</v>
      </c>
      <c r="D407" s="7" t="s">
        <v>135</v>
      </c>
      <c r="E407" s="8" t="s">
        <v>162</v>
      </c>
      <c r="F407" s="7" t="s">
        <v>101</v>
      </c>
      <c r="G407" s="7" t="s">
        <v>108</v>
      </c>
      <c r="H407" s="7" t="s">
        <v>518</v>
      </c>
      <c r="I407" s="7"/>
      <c r="J407" s="26">
        <f t="shared" si="38"/>
        <v>350</v>
      </c>
      <c r="K407" s="26">
        <f t="shared" si="38"/>
        <v>350</v>
      </c>
      <c r="L407" s="26">
        <f t="shared" si="37"/>
        <v>100</v>
      </c>
      <c r="N407" s="238"/>
      <c r="O407" s="72"/>
      <c r="Q407" s="72"/>
    </row>
    <row r="408" spans="1:17" ht="40.5" customHeight="1">
      <c r="A408" s="173" t="s">
        <v>343</v>
      </c>
      <c r="B408" s="7" t="s">
        <v>140</v>
      </c>
      <c r="C408" s="7" t="s">
        <v>165</v>
      </c>
      <c r="D408" s="7" t="s">
        <v>135</v>
      </c>
      <c r="E408" s="8" t="s">
        <v>162</v>
      </c>
      <c r="F408" s="7" t="s">
        <v>101</v>
      </c>
      <c r="G408" s="7" t="s">
        <v>108</v>
      </c>
      <c r="H408" s="7" t="s">
        <v>518</v>
      </c>
      <c r="I408" s="7" t="s">
        <v>338</v>
      </c>
      <c r="J408" s="26">
        <f t="shared" si="38"/>
        <v>350</v>
      </c>
      <c r="K408" s="26">
        <f t="shared" si="38"/>
        <v>350</v>
      </c>
      <c r="L408" s="26">
        <f t="shared" si="37"/>
        <v>100</v>
      </c>
      <c r="N408" s="238"/>
      <c r="O408" s="72"/>
      <c r="Q408" s="72"/>
    </row>
    <row r="409" spans="1:17" ht="22.9" customHeight="1">
      <c r="A409" s="187" t="s">
        <v>360</v>
      </c>
      <c r="B409" s="7" t="s">
        <v>140</v>
      </c>
      <c r="C409" s="7" t="s">
        <v>165</v>
      </c>
      <c r="D409" s="7" t="s">
        <v>135</v>
      </c>
      <c r="E409" s="8" t="s">
        <v>162</v>
      </c>
      <c r="F409" s="7" t="s">
        <v>101</v>
      </c>
      <c r="G409" s="7" t="s">
        <v>108</v>
      </c>
      <c r="H409" s="7" t="s">
        <v>518</v>
      </c>
      <c r="I409" s="7" t="s">
        <v>345</v>
      </c>
      <c r="J409" s="26">
        <v>350</v>
      </c>
      <c r="K409" s="26">
        <v>350</v>
      </c>
      <c r="L409" s="26">
        <f t="shared" si="37"/>
        <v>100</v>
      </c>
      <c r="M409" s="540"/>
      <c r="N409" s="238"/>
      <c r="O409" s="72"/>
      <c r="Q409" s="72"/>
    </row>
    <row r="410" spans="1:17" ht="21" customHeight="1">
      <c r="A410" s="55" t="s">
        <v>245</v>
      </c>
      <c r="B410" s="7" t="s">
        <v>140</v>
      </c>
      <c r="C410" s="7" t="s">
        <v>165</v>
      </c>
      <c r="D410" s="7" t="s">
        <v>136</v>
      </c>
      <c r="E410" s="7"/>
      <c r="F410" s="7"/>
      <c r="G410" s="7"/>
      <c r="H410" s="7"/>
      <c r="I410" s="7"/>
      <c r="J410" s="149">
        <f>J411</f>
        <v>1180.3999999999999</v>
      </c>
      <c r="K410" s="149">
        <f>K411</f>
        <v>1179.7550000000001</v>
      </c>
      <c r="L410" s="26">
        <f t="shared" si="37"/>
        <v>99.945357505930204</v>
      </c>
      <c r="N410" s="238"/>
      <c r="O410" s="71"/>
      <c r="Q410" s="71"/>
    </row>
    <row r="411" spans="1:17" ht="41.45" customHeight="1">
      <c r="A411" s="55" t="s">
        <v>381</v>
      </c>
      <c r="B411" s="7" t="s">
        <v>140</v>
      </c>
      <c r="C411" s="7" t="s">
        <v>165</v>
      </c>
      <c r="D411" s="7" t="s">
        <v>136</v>
      </c>
      <c r="E411" s="8" t="s">
        <v>162</v>
      </c>
      <c r="F411" s="7"/>
      <c r="G411" s="7"/>
      <c r="H411" s="7"/>
      <c r="I411" s="7"/>
      <c r="J411" s="149">
        <f>J412</f>
        <v>1180.3999999999999</v>
      </c>
      <c r="K411" s="149">
        <f>K412</f>
        <v>1179.7550000000001</v>
      </c>
      <c r="L411" s="26">
        <f t="shared" si="37"/>
        <v>99.945357505930204</v>
      </c>
      <c r="M411" s="533"/>
      <c r="N411" s="238"/>
      <c r="O411" s="71"/>
      <c r="Q411" s="71"/>
    </row>
    <row r="412" spans="1:17" ht="22.9" customHeight="1">
      <c r="A412" s="221" t="s">
        <v>14</v>
      </c>
      <c r="B412" s="7" t="s">
        <v>140</v>
      </c>
      <c r="C412" s="7" t="s">
        <v>165</v>
      </c>
      <c r="D412" s="7" t="s">
        <v>136</v>
      </c>
      <c r="E412" s="8" t="s">
        <v>162</v>
      </c>
      <c r="F412" s="7" t="s">
        <v>101</v>
      </c>
      <c r="G412" s="7" t="s">
        <v>135</v>
      </c>
      <c r="H412" s="7"/>
      <c r="I412" s="7"/>
      <c r="J412" s="149">
        <f t="shared" ref="J412:K414" si="39">J413</f>
        <v>1180.3999999999999</v>
      </c>
      <c r="K412" s="149">
        <f t="shared" si="39"/>
        <v>1179.7550000000001</v>
      </c>
      <c r="L412" s="26">
        <f t="shared" si="37"/>
        <v>99.945357505930204</v>
      </c>
      <c r="N412" s="238"/>
    </row>
    <row r="413" spans="1:17" ht="28.15" customHeight="1">
      <c r="A413" s="55" t="s">
        <v>83</v>
      </c>
      <c r="B413" s="7" t="s">
        <v>140</v>
      </c>
      <c r="C413" s="7" t="s">
        <v>165</v>
      </c>
      <c r="D413" s="7" t="s">
        <v>136</v>
      </c>
      <c r="E413" s="8" t="s">
        <v>162</v>
      </c>
      <c r="F413" s="7" t="s">
        <v>101</v>
      </c>
      <c r="G413" s="7" t="s">
        <v>135</v>
      </c>
      <c r="H413" s="7" t="s">
        <v>82</v>
      </c>
      <c r="I413" s="7"/>
      <c r="J413" s="149">
        <f t="shared" si="39"/>
        <v>1180.3999999999999</v>
      </c>
      <c r="K413" s="149">
        <f t="shared" si="39"/>
        <v>1179.7550000000001</v>
      </c>
      <c r="L413" s="26">
        <f t="shared" si="37"/>
        <v>99.945357505930204</v>
      </c>
      <c r="N413" s="238"/>
    </row>
    <row r="414" spans="1:17" ht="57.6" customHeight="1">
      <c r="A414" s="174" t="s">
        <v>316</v>
      </c>
      <c r="B414" s="7" t="s">
        <v>140</v>
      </c>
      <c r="C414" s="7" t="s">
        <v>165</v>
      </c>
      <c r="D414" s="7" t="s">
        <v>136</v>
      </c>
      <c r="E414" s="8" t="s">
        <v>162</v>
      </c>
      <c r="F414" s="7" t="s">
        <v>101</v>
      </c>
      <c r="G414" s="7" t="s">
        <v>135</v>
      </c>
      <c r="H414" s="7" t="s">
        <v>82</v>
      </c>
      <c r="I414" s="7" t="s">
        <v>315</v>
      </c>
      <c r="J414" s="149">
        <f t="shared" si="39"/>
        <v>1180.3999999999999</v>
      </c>
      <c r="K414" s="149">
        <f t="shared" si="39"/>
        <v>1179.7550000000001</v>
      </c>
      <c r="L414" s="26">
        <f t="shared" si="37"/>
        <v>99.945357505930204</v>
      </c>
      <c r="N414" s="238"/>
    </row>
    <row r="415" spans="1:17" ht="25.9" customHeight="1">
      <c r="A415" s="118" t="s">
        <v>342</v>
      </c>
      <c r="B415" s="7" t="s">
        <v>140</v>
      </c>
      <c r="C415" s="7" t="s">
        <v>165</v>
      </c>
      <c r="D415" s="7" t="s">
        <v>136</v>
      </c>
      <c r="E415" s="8" t="s">
        <v>162</v>
      </c>
      <c r="F415" s="7" t="s">
        <v>101</v>
      </c>
      <c r="G415" s="7" t="s">
        <v>135</v>
      </c>
      <c r="H415" s="7" t="s">
        <v>82</v>
      </c>
      <c r="I415" s="7" t="s">
        <v>335</v>
      </c>
      <c r="J415" s="149">
        <f>1000.5+7.6+74+155.2-39.9-17</f>
        <v>1180.3999999999999</v>
      </c>
      <c r="K415" s="149">
        <v>1179.7550000000001</v>
      </c>
      <c r="L415" s="664">
        <f t="shared" si="37"/>
        <v>99.945357505930204</v>
      </c>
      <c r="M415" s="529">
        <f>155.2-39.9</f>
        <v>115.29999999999998</v>
      </c>
      <c r="N415" s="238">
        <v>-17</v>
      </c>
      <c r="O415" s="29">
        <v>1179.085</v>
      </c>
    </row>
    <row r="416" spans="1:17" ht="25.15" customHeight="1">
      <c r="A416" s="55" t="s">
        <v>157</v>
      </c>
      <c r="B416" s="7" t="s">
        <v>140</v>
      </c>
      <c r="C416" s="7" t="s">
        <v>161</v>
      </c>
      <c r="D416" s="7"/>
      <c r="E416" s="8"/>
      <c r="F416" s="7"/>
      <c r="G416" s="7"/>
      <c r="H416" s="7"/>
      <c r="I416" s="7"/>
      <c r="J416" s="149">
        <f t="shared" ref="J416:K418" si="40">J417</f>
        <v>1584.0449999999998</v>
      </c>
      <c r="K416" s="149">
        <f t="shared" si="40"/>
        <v>1151.1119999999999</v>
      </c>
      <c r="L416" s="26">
        <f t="shared" si="37"/>
        <v>72.669147656790059</v>
      </c>
      <c r="N416" s="238"/>
    </row>
    <row r="417" spans="1:16" ht="26.45" customHeight="1">
      <c r="A417" s="122" t="s">
        <v>167</v>
      </c>
      <c r="B417" s="7" t="s">
        <v>140</v>
      </c>
      <c r="C417" s="7" t="s">
        <v>161</v>
      </c>
      <c r="D417" s="7" t="s">
        <v>159</v>
      </c>
      <c r="E417" s="7"/>
      <c r="F417" s="7"/>
      <c r="G417" s="7"/>
      <c r="H417" s="7"/>
      <c r="I417" s="7"/>
      <c r="J417" s="149">
        <f>J418+J426</f>
        <v>1584.0449999999998</v>
      </c>
      <c r="K417" s="149">
        <f>K418+K426</f>
        <v>1151.1119999999999</v>
      </c>
      <c r="L417" s="26">
        <f t="shared" si="37"/>
        <v>72.669147656790059</v>
      </c>
      <c r="N417" s="238"/>
    </row>
    <row r="418" spans="1:16" ht="42" customHeight="1">
      <c r="A418" s="54" t="s">
        <v>380</v>
      </c>
      <c r="B418" s="7" t="s">
        <v>140</v>
      </c>
      <c r="C418" s="7" t="s">
        <v>161</v>
      </c>
      <c r="D418" s="7" t="s">
        <v>159</v>
      </c>
      <c r="E418" s="7" t="s">
        <v>160</v>
      </c>
      <c r="F418" s="7"/>
      <c r="G418" s="7"/>
      <c r="H418" s="7"/>
      <c r="I418" s="7"/>
      <c r="J418" s="149">
        <f t="shared" si="40"/>
        <v>1533.87</v>
      </c>
      <c r="K418" s="149">
        <f t="shared" si="40"/>
        <v>1100.9369999999999</v>
      </c>
      <c r="L418" s="26">
        <f t="shared" si="37"/>
        <v>71.775117839191054</v>
      </c>
      <c r="M418" s="533"/>
      <c r="N418" s="238"/>
    </row>
    <row r="419" spans="1:16" ht="23.45" customHeight="1">
      <c r="A419" s="221" t="s">
        <v>350</v>
      </c>
      <c r="B419" s="7" t="s">
        <v>140</v>
      </c>
      <c r="C419" s="7" t="s">
        <v>161</v>
      </c>
      <c r="D419" s="7" t="s">
        <v>159</v>
      </c>
      <c r="E419" s="7" t="s">
        <v>160</v>
      </c>
      <c r="F419" s="7" t="s">
        <v>101</v>
      </c>
      <c r="G419" s="7" t="s">
        <v>160</v>
      </c>
      <c r="H419" s="7"/>
      <c r="I419" s="7"/>
      <c r="J419" s="149">
        <f>J423+J420</f>
        <v>1533.87</v>
      </c>
      <c r="K419" s="149">
        <f>K423+K420</f>
        <v>1100.9369999999999</v>
      </c>
      <c r="L419" s="26">
        <f t="shared" si="37"/>
        <v>71.775117839191054</v>
      </c>
      <c r="N419" s="238"/>
    </row>
    <row r="420" spans="1:16" ht="58.9" customHeight="1">
      <c r="A420" s="55" t="s">
        <v>79</v>
      </c>
      <c r="B420" s="7" t="s">
        <v>140</v>
      </c>
      <c r="C420" s="7" t="s">
        <v>161</v>
      </c>
      <c r="D420" s="7" t="s">
        <v>159</v>
      </c>
      <c r="E420" s="7" t="s">
        <v>160</v>
      </c>
      <c r="F420" s="7" t="s">
        <v>101</v>
      </c>
      <c r="G420" s="7" t="s">
        <v>160</v>
      </c>
      <c r="H420" s="7" t="s">
        <v>7</v>
      </c>
      <c r="I420" s="7"/>
      <c r="J420" s="26">
        <f>J422</f>
        <v>98.57</v>
      </c>
      <c r="K420" s="26">
        <f>K422</f>
        <v>95.066999999999993</v>
      </c>
      <c r="L420" s="26">
        <f t="shared" si="37"/>
        <v>96.446180379425783</v>
      </c>
      <c r="M420" s="538"/>
      <c r="N420" s="351"/>
      <c r="P420" s="277"/>
    </row>
    <row r="421" spans="1:16" ht="40.5" customHeight="1">
      <c r="A421" s="173" t="s">
        <v>343</v>
      </c>
      <c r="B421" s="7" t="s">
        <v>140</v>
      </c>
      <c r="C421" s="7" t="s">
        <v>161</v>
      </c>
      <c r="D421" s="7" t="s">
        <v>159</v>
      </c>
      <c r="E421" s="7" t="s">
        <v>160</v>
      </c>
      <c r="F421" s="7" t="s">
        <v>101</v>
      </c>
      <c r="G421" s="7" t="s">
        <v>160</v>
      </c>
      <c r="H421" s="7" t="s">
        <v>7</v>
      </c>
      <c r="I421" s="7" t="s">
        <v>338</v>
      </c>
      <c r="J421" s="26">
        <f>J422</f>
        <v>98.57</v>
      </c>
      <c r="K421" s="26">
        <f>K422</f>
        <v>95.066999999999993</v>
      </c>
      <c r="L421" s="26">
        <f t="shared" si="37"/>
        <v>96.446180379425783</v>
      </c>
      <c r="M421" s="538"/>
      <c r="N421" s="277"/>
      <c r="P421" s="277"/>
    </row>
    <row r="422" spans="1:16" ht="24" customHeight="1">
      <c r="A422" s="187" t="s">
        <v>360</v>
      </c>
      <c r="B422" s="7" t="s">
        <v>140</v>
      </c>
      <c r="C422" s="7" t="s">
        <v>161</v>
      </c>
      <c r="D422" s="7" t="s">
        <v>159</v>
      </c>
      <c r="E422" s="7" t="s">
        <v>160</v>
      </c>
      <c r="F422" s="7" t="s">
        <v>101</v>
      </c>
      <c r="G422" s="7" t="s">
        <v>160</v>
      </c>
      <c r="H422" s="7" t="s">
        <v>7</v>
      </c>
      <c r="I422" s="7" t="s">
        <v>345</v>
      </c>
      <c r="J422" s="26">
        <v>98.57</v>
      </c>
      <c r="K422" s="26">
        <v>95.066999999999993</v>
      </c>
      <c r="L422" s="26">
        <f t="shared" si="37"/>
        <v>96.446180379425783</v>
      </c>
      <c r="M422" s="538">
        <v>3</v>
      </c>
      <c r="N422" s="277"/>
      <c r="O422" s="29">
        <v>95.066999999999993</v>
      </c>
      <c r="P422" s="277"/>
    </row>
    <row r="423" spans="1:16" ht="75" customHeight="1">
      <c r="A423" s="171" t="s">
        <v>311</v>
      </c>
      <c r="B423" s="7" t="s">
        <v>140</v>
      </c>
      <c r="C423" s="7" t="s">
        <v>161</v>
      </c>
      <c r="D423" s="7" t="s">
        <v>159</v>
      </c>
      <c r="E423" s="7" t="s">
        <v>160</v>
      </c>
      <c r="F423" s="7" t="s">
        <v>101</v>
      </c>
      <c r="G423" s="7" t="s">
        <v>160</v>
      </c>
      <c r="H423" s="7" t="s">
        <v>201</v>
      </c>
      <c r="I423" s="7"/>
      <c r="J423" s="26">
        <f>J424</f>
        <v>1435.3</v>
      </c>
      <c r="K423" s="26">
        <f>K424</f>
        <v>1005.87</v>
      </c>
      <c r="L423" s="26">
        <f t="shared" si="37"/>
        <v>70.080819340904341</v>
      </c>
      <c r="N423" s="238"/>
    </row>
    <row r="424" spans="1:16" ht="37.5" customHeight="1">
      <c r="A424" s="173" t="s">
        <v>343</v>
      </c>
      <c r="B424" s="7" t="s">
        <v>140</v>
      </c>
      <c r="C424" s="7" t="s">
        <v>161</v>
      </c>
      <c r="D424" s="7" t="s">
        <v>159</v>
      </c>
      <c r="E424" s="7" t="s">
        <v>160</v>
      </c>
      <c r="F424" s="7" t="s">
        <v>101</v>
      </c>
      <c r="G424" s="7" t="s">
        <v>160</v>
      </c>
      <c r="H424" s="7" t="s">
        <v>201</v>
      </c>
      <c r="I424" s="7" t="s">
        <v>338</v>
      </c>
      <c r="J424" s="26">
        <f>J425</f>
        <v>1435.3</v>
      </c>
      <c r="K424" s="26">
        <f>K425</f>
        <v>1005.87</v>
      </c>
      <c r="L424" s="26">
        <f t="shared" si="37"/>
        <v>70.080819340904341</v>
      </c>
      <c r="N424" s="238"/>
    </row>
    <row r="425" spans="1:16" ht="24" customHeight="1">
      <c r="A425" s="187" t="s">
        <v>360</v>
      </c>
      <c r="B425" s="7" t="s">
        <v>140</v>
      </c>
      <c r="C425" s="7" t="s">
        <v>161</v>
      </c>
      <c r="D425" s="7" t="s">
        <v>159</v>
      </c>
      <c r="E425" s="7" t="s">
        <v>160</v>
      </c>
      <c r="F425" s="7" t="s">
        <v>101</v>
      </c>
      <c r="G425" s="7" t="s">
        <v>160</v>
      </c>
      <c r="H425" s="7" t="s">
        <v>201</v>
      </c>
      <c r="I425" s="7" t="s">
        <v>345</v>
      </c>
      <c r="J425" s="26">
        <f>635.3+800</f>
        <v>1435.3</v>
      </c>
      <c r="K425" s="26">
        <v>1005.87</v>
      </c>
      <c r="L425" s="26">
        <f t="shared" si="37"/>
        <v>70.080819340904341</v>
      </c>
      <c r="M425" s="531"/>
      <c r="N425" s="238"/>
    </row>
    <row r="426" spans="1:16" ht="81" customHeight="1">
      <c r="A426" s="187" t="s">
        <v>534</v>
      </c>
      <c r="B426" s="7" t="s">
        <v>140</v>
      </c>
      <c r="C426" s="7" t="s">
        <v>161</v>
      </c>
      <c r="D426" s="7" t="s">
        <v>159</v>
      </c>
      <c r="E426" s="7" t="s">
        <v>160</v>
      </c>
      <c r="F426" s="7" t="s">
        <v>101</v>
      </c>
      <c r="G426" s="7" t="s">
        <v>161</v>
      </c>
      <c r="H426" s="7"/>
      <c r="I426" s="7"/>
      <c r="J426" s="26">
        <f t="shared" ref="J426:K428" si="41">J427</f>
        <v>50.174999999999997</v>
      </c>
      <c r="K426" s="26">
        <f t="shared" si="41"/>
        <v>50.174999999999997</v>
      </c>
      <c r="L426" s="26">
        <f t="shared" si="37"/>
        <v>100</v>
      </c>
      <c r="M426" s="531"/>
      <c r="N426" s="238"/>
    </row>
    <row r="427" spans="1:16" ht="75" customHeight="1">
      <c r="A427" s="55" t="s">
        <v>529</v>
      </c>
      <c r="B427" s="7" t="s">
        <v>140</v>
      </c>
      <c r="C427" s="7" t="s">
        <v>161</v>
      </c>
      <c r="D427" s="7" t="s">
        <v>159</v>
      </c>
      <c r="E427" s="7" t="s">
        <v>160</v>
      </c>
      <c r="F427" s="7" t="s">
        <v>101</v>
      </c>
      <c r="G427" s="7" t="s">
        <v>161</v>
      </c>
      <c r="H427" s="7" t="s">
        <v>528</v>
      </c>
      <c r="I427" s="7"/>
      <c r="J427" s="26">
        <f t="shared" si="41"/>
        <v>50.174999999999997</v>
      </c>
      <c r="K427" s="26">
        <f t="shared" si="41"/>
        <v>50.174999999999997</v>
      </c>
      <c r="L427" s="26">
        <f t="shared" si="37"/>
        <v>100</v>
      </c>
      <c r="N427" s="238"/>
    </row>
    <row r="428" spans="1:16" ht="37.5" customHeight="1">
      <c r="A428" s="55" t="s">
        <v>343</v>
      </c>
      <c r="B428" s="7" t="s">
        <v>140</v>
      </c>
      <c r="C428" s="7" t="s">
        <v>161</v>
      </c>
      <c r="D428" s="7" t="s">
        <v>159</v>
      </c>
      <c r="E428" s="7" t="s">
        <v>160</v>
      </c>
      <c r="F428" s="7" t="s">
        <v>101</v>
      </c>
      <c r="G428" s="7" t="s">
        <v>161</v>
      </c>
      <c r="H428" s="7" t="s">
        <v>528</v>
      </c>
      <c r="I428" s="7" t="s">
        <v>338</v>
      </c>
      <c r="J428" s="26">
        <f t="shared" si="41"/>
        <v>50.174999999999997</v>
      </c>
      <c r="K428" s="26">
        <f t="shared" si="41"/>
        <v>50.174999999999997</v>
      </c>
      <c r="L428" s="26">
        <f t="shared" si="37"/>
        <v>100</v>
      </c>
      <c r="N428" s="238"/>
      <c r="O428" s="29">
        <v>50.174999999999997</v>
      </c>
    </row>
    <row r="429" spans="1:16" ht="24" customHeight="1">
      <c r="A429" s="187" t="s">
        <v>360</v>
      </c>
      <c r="B429" s="7" t="s">
        <v>140</v>
      </c>
      <c r="C429" s="7" t="s">
        <v>161</v>
      </c>
      <c r="D429" s="7" t="s">
        <v>159</v>
      </c>
      <c r="E429" s="7" t="s">
        <v>160</v>
      </c>
      <c r="F429" s="7" t="s">
        <v>101</v>
      </c>
      <c r="G429" s="7" t="s">
        <v>161</v>
      </c>
      <c r="H429" s="7" t="s">
        <v>528</v>
      </c>
      <c r="I429" s="7" t="s">
        <v>345</v>
      </c>
      <c r="J429" s="26">
        <f>110-59.825</f>
        <v>50.174999999999997</v>
      </c>
      <c r="K429" s="26">
        <f>110-59.825</f>
        <v>50.174999999999997</v>
      </c>
      <c r="L429" s="26">
        <f t="shared" si="37"/>
        <v>100</v>
      </c>
      <c r="M429" s="531">
        <v>-59.825000000000003</v>
      </c>
      <c r="N429" s="238"/>
    </row>
    <row r="430" spans="1:16" ht="24" customHeight="1">
      <c r="A430" s="55" t="s">
        <v>233</v>
      </c>
      <c r="B430" s="7" t="s">
        <v>140</v>
      </c>
      <c r="C430" s="263">
        <v>12</v>
      </c>
      <c r="D430" s="274"/>
      <c r="E430" s="274"/>
      <c r="F430" s="7"/>
      <c r="G430" s="263"/>
      <c r="H430" s="246"/>
      <c r="I430" s="64"/>
      <c r="J430" s="26">
        <f t="shared" ref="J430:K432" si="42">J431</f>
        <v>1600</v>
      </c>
      <c r="K430" s="26">
        <f t="shared" si="42"/>
        <v>1600</v>
      </c>
      <c r="L430" s="26">
        <f t="shared" si="37"/>
        <v>100</v>
      </c>
      <c r="N430" s="238"/>
    </row>
    <row r="431" spans="1:16" ht="24" customHeight="1">
      <c r="A431" s="55" t="s">
        <v>234</v>
      </c>
      <c r="B431" s="7" t="s">
        <v>140</v>
      </c>
      <c r="C431" s="260">
        <v>12</v>
      </c>
      <c r="D431" s="274" t="s">
        <v>160</v>
      </c>
      <c r="E431" s="274"/>
      <c r="F431" s="7"/>
      <c r="G431" s="263"/>
      <c r="H431" s="246"/>
      <c r="I431" s="64"/>
      <c r="J431" s="26">
        <f t="shared" si="42"/>
        <v>1600</v>
      </c>
      <c r="K431" s="26">
        <f t="shared" si="42"/>
        <v>1600</v>
      </c>
      <c r="L431" s="26">
        <f t="shared" si="37"/>
        <v>100</v>
      </c>
      <c r="N431" s="238"/>
    </row>
    <row r="432" spans="1:16" ht="45" customHeight="1">
      <c r="A432" s="55" t="s">
        <v>364</v>
      </c>
      <c r="B432" s="7" t="s">
        <v>140</v>
      </c>
      <c r="C432" s="260">
        <v>12</v>
      </c>
      <c r="D432" s="274" t="s">
        <v>160</v>
      </c>
      <c r="E432" s="7" t="s">
        <v>159</v>
      </c>
      <c r="F432" s="7"/>
      <c r="G432" s="7"/>
      <c r="H432" s="246"/>
      <c r="I432" s="64"/>
      <c r="J432" s="26">
        <f>J433</f>
        <v>1600</v>
      </c>
      <c r="K432" s="26">
        <f t="shared" si="42"/>
        <v>1600</v>
      </c>
      <c r="L432" s="26">
        <f t="shared" si="37"/>
        <v>100</v>
      </c>
      <c r="M432" s="533"/>
      <c r="N432" s="238"/>
    </row>
    <row r="433" spans="1:14" ht="21.6" customHeight="1">
      <c r="A433" s="37" t="s">
        <v>16</v>
      </c>
      <c r="B433" s="7" t="s">
        <v>140</v>
      </c>
      <c r="C433" s="260">
        <v>12</v>
      </c>
      <c r="D433" s="274" t="s">
        <v>160</v>
      </c>
      <c r="E433" s="7" t="s">
        <v>159</v>
      </c>
      <c r="F433" s="7" t="s">
        <v>125</v>
      </c>
      <c r="G433" s="7"/>
      <c r="H433" s="246"/>
      <c r="I433" s="64"/>
      <c r="J433" s="26">
        <f>J434</f>
        <v>1600</v>
      </c>
      <c r="K433" s="26">
        <f>K434</f>
        <v>1600</v>
      </c>
      <c r="L433" s="26">
        <f t="shared" si="37"/>
        <v>100</v>
      </c>
      <c r="N433" s="238"/>
    </row>
    <row r="434" spans="1:14" ht="40.5" customHeight="1">
      <c r="A434" s="215" t="s">
        <v>15</v>
      </c>
      <c r="B434" s="7" t="s">
        <v>140</v>
      </c>
      <c r="C434" s="260">
        <v>12</v>
      </c>
      <c r="D434" s="274" t="s">
        <v>160</v>
      </c>
      <c r="E434" s="7" t="s">
        <v>159</v>
      </c>
      <c r="F434" s="7" t="s">
        <v>125</v>
      </c>
      <c r="G434" s="7" t="s">
        <v>135</v>
      </c>
      <c r="H434" s="246"/>
      <c r="I434" s="64"/>
      <c r="J434" s="26">
        <f>J435</f>
        <v>1600</v>
      </c>
      <c r="K434" s="26">
        <f>K435</f>
        <v>1600</v>
      </c>
      <c r="L434" s="26">
        <f t="shared" si="37"/>
        <v>100</v>
      </c>
      <c r="N434" s="238"/>
    </row>
    <row r="435" spans="1:14" ht="22.9" customHeight="1">
      <c r="A435" s="55" t="s">
        <v>235</v>
      </c>
      <c r="B435" s="7" t="s">
        <v>140</v>
      </c>
      <c r="C435" s="260">
        <v>12</v>
      </c>
      <c r="D435" s="274" t="s">
        <v>160</v>
      </c>
      <c r="E435" s="7" t="s">
        <v>159</v>
      </c>
      <c r="F435" s="7" t="s">
        <v>125</v>
      </c>
      <c r="G435" s="7" t="s">
        <v>135</v>
      </c>
      <c r="H435" s="246">
        <v>91010</v>
      </c>
      <c r="I435" s="64"/>
      <c r="J435" s="26">
        <f>J437</f>
        <v>1600</v>
      </c>
      <c r="K435" s="26">
        <f>K437</f>
        <v>1600</v>
      </c>
      <c r="L435" s="26">
        <f t="shared" si="37"/>
        <v>100</v>
      </c>
      <c r="N435" s="238"/>
    </row>
    <row r="436" spans="1:14" ht="37.5" customHeight="1">
      <c r="A436" s="55" t="s">
        <v>343</v>
      </c>
      <c r="B436" s="7" t="s">
        <v>140</v>
      </c>
      <c r="C436" s="260">
        <v>12</v>
      </c>
      <c r="D436" s="274" t="s">
        <v>160</v>
      </c>
      <c r="E436" s="7" t="s">
        <v>159</v>
      </c>
      <c r="F436" s="7" t="s">
        <v>125</v>
      </c>
      <c r="G436" s="7" t="s">
        <v>135</v>
      </c>
      <c r="H436" s="246">
        <v>91010</v>
      </c>
      <c r="I436" s="64">
        <v>600</v>
      </c>
      <c r="J436" s="26">
        <f>J437</f>
        <v>1600</v>
      </c>
      <c r="K436" s="26">
        <f>K437</f>
        <v>1600</v>
      </c>
      <c r="L436" s="26">
        <f t="shared" si="37"/>
        <v>100</v>
      </c>
      <c r="N436" s="238"/>
    </row>
    <row r="437" spans="1:14" ht="55.5" customHeight="1">
      <c r="A437" s="187" t="s">
        <v>362</v>
      </c>
      <c r="B437" s="7" t="s">
        <v>140</v>
      </c>
      <c r="C437" s="260">
        <v>12</v>
      </c>
      <c r="D437" s="274" t="s">
        <v>160</v>
      </c>
      <c r="E437" s="7" t="s">
        <v>159</v>
      </c>
      <c r="F437" s="7" t="s">
        <v>125</v>
      </c>
      <c r="G437" s="7" t="s">
        <v>135</v>
      </c>
      <c r="H437" s="246">
        <v>91010</v>
      </c>
      <c r="I437" s="64">
        <v>630</v>
      </c>
      <c r="J437" s="26">
        <v>1600</v>
      </c>
      <c r="K437" s="26">
        <v>1600</v>
      </c>
      <c r="L437" s="26">
        <f t="shared" si="37"/>
        <v>100</v>
      </c>
      <c r="N437" s="238"/>
    </row>
    <row r="438" spans="1:14" ht="23.45" customHeight="1">
      <c r="A438" s="215" t="s">
        <v>340</v>
      </c>
      <c r="B438" s="7" t="s">
        <v>140</v>
      </c>
      <c r="C438" s="7" t="s">
        <v>173</v>
      </c>
      <c r="D438" s="7"/>
      <c r="E438" s="7"/>
      <c r="F438" s="7"/>
      <c r="G438" s="7"/>
      <c r="H438" s="7"/>
      <c r="I438" s="7"/>
      <c r="J438" s="26">
        <f>J439</f>
        <v>36</v>
      </c>
      <c r="K438" s="26">
        <f>K439</f>
        <v>33.244999999999997</v>
      </c>
      <c r="L438" s="26">
        <f t="shared" si="37"/>
        <v>92.347222222222214</v>
      </c>
      <c r="N438" s="238"/>
    </row>
    <row r="439" spans="1:14" ht="26.45" customHeight="1">
      <c r="A439" s="215" t="s">
        <v>47</v>
      </c>
      <c r="B439" s="7" t="s">
        <v>140</v>
      </c>
      <c r="C439" s="7" t="s">
        <v>173</v>
      </c>
      <c r="D439" s="7" t="s">
        <v>135</v>
      </c>
      <c r="E439" s="7"/>
      <c r="F439" s="7"/>
      <c r="G439" s="7"/>
      <c r="H439" s="7"/>
      <c r="I439" s="7"/>
      <c r="J439" s="26">
        <f>J441</f>
        <v>36</v>
      </c>
      <c r="K439" s="26">
        <f>K441</f>
        <v>33.244999999999997</v>
      </c>
      <c r="L439" s="26">
        <f t="shared" si="37"/>
        <v>92.347222222222214</v>
      </c>
      <c r="N439" s="238"/>
    </row>
    <row r="440" spans="1:14" ht="45.6" customHeight="1">
      <c r="A440" s="55" t="s">
        <v>299</v>
      </c>
      <c r="B440" s="7" t="s">
        <v>140</v>
      </c>
      <c r="C440" s="7" t="s">
        <v>173</v>
      </c>
      <c r="D440" s="7" t="s">
        <v>135</v>
      </c>
      <c r="E440" s="7" t="s">
        <v>100</v>
      </c>
      <c r="F440" s="7"/>
      <c r="G440" s="7"/>
      <c r="H440" s="7"/>
      <c r="I440" s="7"/>
      <c r="J440" s="26">
        <f>J441</f>
        <v>36</v>
      </c>
      <c r="K440" s="26">
        <f>K441</f>
        <v>33.244999999999997</v>
      </c>
      <c r="L440" s="26">
        <f t="shared" si="37"/>
        <v>92.347222222222214</v>
      </c>
      <c r="N440" s="238"/>
    </row>
    <row r="441" spans="1:14" ht="42" customHeight="1">
      <c r="A441" s="178" t="s">
        <v>222</v>
      </c>
      <c r="B441" s="7" t="s">
        <v>140</v>
      </c>
      <c r="C441" s="7" t="s">
        <v>173</v>
      </c>
      <c r="D441" s="7" t="s">
        <v>135</v>
      </c>
      <c r="E441" s="7" t="s">
        <v>100</v>
      </c>
      <c r="F441" s="7" t="s">
        <v>125</v>
      </c>
      <c r="G441" s="7"/>
      <c r="H441" s="7"/>
      <c r="I441" s="7"/>
      <c r="J441" s="26">
        <f>J443</f>
        <v>36</v>
      </c>
      <c r="K441" s="26">
        <f>K443</f>
        <v>33.244999999999997</v>
      </c>
      <c r="L441" s="26">
        <f t="shared" si="37"/>
        <v>92.347222222222214</v>
      </c>
      <c r="N441" s="238"/>
    </row>
    <row r="442" spans="1:14" ht="42" customHeight="1">
      <c r="A442" s="178" t="s">
        <v>223</v>
      </c>
      <c r="B442" s="7" t="s">
        <v>140</v>
      </c>
      <c r="C442" s="7" t="s">
        <v>173</v>
      </c>
      <c r="D442" s="7" t="s">
        <v>135</v>
      </c>
      <c r="E442" s="7" t="s">
        <v>100</v>
      </c>
      <c r="F442" s="7" t="s">
        <v>125</v>
      </c>
      <c r="G442" s="7" t="s">
        <v>135</v>
      </c>
      <c r="H442" s="7"/>
      <c r="I442" s="7"/>
      <c r="J442" s="26">
        <f t="shared" ref="J442:K444" si="43">J443</f>
        <v>36</v>
      </c>
      <c r="K442" s="26">
        <f t="shared" si="43"/>
        <v>33.244999999999997</v>
      </c>
      <c r="L442" s="26">
        <f t="shared" si="37"/>
        <v>92.347222222222214</v>
      </c>
      <c r="N442" s="238"/>
    </row>
    <row r="443" spans="1:14" ht="24" customHeight="1">
      <c r="A443" s="55" t="s">
        <v>146</v>
      </c>
      <c r="B443" s="7" t="s">
        <v>140</v>
      </c>
      <c r="C443" s="7" t="s">
        <v>173</v>
      </c>
      <c r="D443" s="7" t="s">
        <v>135</v>
      </c>
      <c r="E443" s="7" t="s">
        <v>100</v>
      </c>
      <c r="F443" s="7" t="s">
        <v>125</v>
      </c>
      <c r="G443" s="7" t="s">
        <v>135</v>
      </c>
      <c r="H443" s="7" t="s">
        <v>206</v>
      </c>
      <c r="I443" s="7"/>
      <c r="J443" s="26">
        <f t="shared" si="43"/>
        <v>36</v>
      </c>
      <c r="K443" s="26">
        <f t="shared" si="43"/>
        <v>33.244999999999997</v>
      </c>
      <c r="L443" s="26">
        <f t="shared" si="37"/>
        <v>92.347222222222214</v>
      </c>
      <c r="N443" s="238"/>
    </row>
    <row r="444" spans="1:14" ht="24" customHeight="1">
      <c r="A444" s="55" t="s">
        <v>340</v>
      </c>
      <c r="B444" s="7" t="s">
        <v>140</v>
      </c>
      <c r="C444" s="7" t="s">
        <v>173</v>
      </c>
      <c r="D444" s="7" t="s">
        <v>135</v>
      </c>
      <c r="E444" s="7" t="s">
        <v>100</v>
      </c>
      <c r="F444" s="7" t="s">
        <v>125</v>
      </c>
      <c r="G444" s="7" t="s">
        <v>135</v>
      </c>
      <c r="H444" s="7" t="s">
        <v>206</v>
      </c>
      <c r="I444" s="7" t="s">
        <v>339</v>
      </c>
      <c r="J444" s="26">
        <f>J445</f>
        <v>36</v>
      </c>
      <c r="K444" s="26">
        <f t="shared" si="43"/>
        <v>33.244999999999997</v>
      </c>
      <c r="L444" s="26">
        <f t="shared" si="37"/>
        <v>92.347222222222214</v>
      </c>
      <c r="N444" s="238"/>
    </row>
    <row r="445" spans="1:14" ht="24" customHeight="1">
      <c r="A445" s="196" t="s">
        <v>295</v>
      </c>
      <c r="B445" s="7" t="s">
        <v>140</v>
      </c>
      <c r="C445" s="7" t="s">
        <v>173</v>
      </c>
      <c r="D445" s="7" t="s">
        <v>135</v>
      </c>
      <c r="E445" s="7" t="s">
        <v>100</v>
      </c>
      <c r="F445" s="7" t="s">
        <v>125</v>
      </c>
      <c r="G445" s="7" t="s">
        <v>135</v>
      </c>
      <c r="H445" s="7" t="s">
        <v>206</v>
      </c>
      <c r="I445" s="7" t="s">
        <v>175</v>
      </c>
      <c r="J445" s="26">
        <v>36</v>
      </c>
      <c r="K445" s="683">
        <v>33.244999999999997</v>
      </c>
      <c r="L445" s="26">
        <f t="shared" si="37"/>
        <v>92.347222222222214</v>
      </c>
      <c r="N445" s="238"/>
    </row>
    <row r="446" spans="1:14" ht="36" customHeight="1">
      <c r="A446" s="55" t="s">
        <v>239</v>
      </c>
      <c r="B446" s="7" t="s">
        <v>140</v>
      </c>
      <c r="C446" s="7" t="s">
        <v>154</v>
      </c>
      <c r="D446" s="7"/>
      <c r="E446" s="7"/>
      <c r="F446" s="7"/>
      <c r="G446" s="7"/>
      <c r="H446" s="7"/>
      <c r="I446" s="7"/>
      <c r="J446" s="26">
        <f>J447+J454</f>
        <v>1608.6</v>
      </c>
      <c r="K446" s="26">
        <f>K447+K454</f>
        <v>1608.6</v>
      </c>
      <c r="L446" s="26">
        <f t="shared" si="37"/>
        <v>100</v>
      </c>
      <c r="N446" s="238"/>
    </row>
    <row r="447" spans="1:14" ht="40.15" customHeight="1">
      <c r="A447" s="55" t="s">
        <v>240</v>
      </c>
      <c r="B447" s="7" t="s">
        <v>140</v>
      </c>
      <c r="C447" s="7" t="s">
        <v>154</v>
      </c>
      <c r="D447" s="7" t="s">
        <v>135</v>
      </c>
      <c r="E447" s="7"/>
      <c r="F447" s="7"/>
      <c r="G447" s="7"/>
      <c r="H447" s="7"/>
      <c r="I447" s="7"/>
      <c r="J447" s="26">
        <f t="shared" ref="J447:K451" si="44">J448</f>
        <v>6.6</v>
      </c>
      <c r="K447" s="26">
        <f t="shared" si="44"/>
        <v>6.6</v>
      </c>
      <c r="L447" s="26">
        <f t="shared" si="37"/>
        <v>100</v>
      </c>
      <c r="N447" s="238"/>
    </row>
    <row r="448" spans="1:14" ht="44.45" customHeight="1">
      <c r="A448" s="55" t="s">
        <v>263</v>
      </c>
      <c r="B448" s="7" t="s">
        <v>140</v>
      </c>
      <c r="C448" s="7" t="s">
        <v>154</v>
      </c>
      <c r="D448" s="7" t="s">
        <v>135</v>
      </c>
      <c r="E448" s="7" t="s">
        <v>100</v>
      </c>
      <c r="F448" s="7" t="s">
        <v>101</v>
      </c>
      <c r="G448" s="7"/>
      <c r="H448" s="7"/>
      <c r="I448" s="7"/>
      <c r="J448" s="26">
        <f t="shared" si="44"/>
        <v>6.6</v>
      </c>
      <c r="K448" s="26">
        <f t="shared" si="44"/>
        <v>6.6</v>
      </c>
      <c r="L448" s="26">
        <f t="shared" si="37"/>
        <v>100</v>
      </c>
      <c r="N448" s="238"/>
    </row>
    <row r="449" spans="1:18">
      <c r="A449" s="55" t="s">
        <v>241</v>
      </c>
      <c r="B449" s="7" t="s">
        <v>140</v>
      </c>
      <c r="C449" s="7" t="s">
        <v>154</v>
      </c>
      <c r="D449" s="7" t="s">
        <v>135</v>
      </c>
      <c r="E449" s="7" t="s">
        <v>100</v>
      </c>
      <c r="F449" s="7" t="s">
        <v>102</v>
      </c>
      <c r="G449" s="7"/>
      <c r="H449" s="7"/>
      <c r="I449" s="7"/>
      <c r="J449" s="26">
        <f t="shared" si="44"/>
        <v>6.6</v>
      </c>
      <c r="K449" s="26">
        <f t="shared" si="44"/>
        <v>6.6</v>
      </c>
      <c r="L449" s="26">
        <f t="shared" si="37"/>
        <v>100</v>
      </c>
      <c r="N449" s="238"/>
    </row>
    <row r="450" spans="1:18" ht="37.5">
      <c r="A450" s="122" t="s">
        <v>242</v>
      </c>
      <c r="B450" s="7" t="s">
        <v>140</v>
      </c>
      <c r="C450" s="7" t="s">
        <v>154</v>
      </c>
      <c r="D450" s="7" t="s">
        <v>135</v>
      </c>
      <c r="E450" s="7" t="s">
        <v>100</v>
      </c>
      <c r="F450" s="7" t="s">
        <v>102</v>
      </c>
      <c r="G450" s="7" t="s">
        <v>135</v>
      </c>
      <c r="H450" s="7"/>
      <c r="I450" s="7"/>
      <c r="J450" s="26">
        <f t="shared" si="44"/>
        <v>6.6</v>
      </c>
      <c r="K450" s="26">
        <f t="shared" si="44"/>
        <v>6.6</v>
      </c>
      <c r="L450" s="26">
        <f t="shared" si="37"/>
        <v>100</v>
      </c>
      <c r="N450" s="238"/>
    </row>
    <row r="451" spans="1:18">
      <c r="A451" s="55" t="s">
        <v>262</v>
      </c>
      <c r="B451" s="7" t="s">
        <v>140</v>
      </c>
      <c r="C451" s="7" t="s">
        <v>154</v>
      </c>
      <c r="D451" s="7" t="s">
        <v>135</v>
      </c>
      <c r="E451" s="7" t="s">
        <v>100</v>
      </c>
      <c r="F451" s="7" t="s">
        <v>102</v>
      </c>
      <c r="G451" s="7" t="s">
        <v>135</v>
      </c>
      <c r="H451" s="7" t="s">
        <v>4</v>
      </c>
      <c r="I451" s="7"/>
      <c r="J451" s="26">
        <f>J452</f>
        <v>6.6</v>
      </c>
      <c r="K451" s="26">
        <f t="shared" si="44"/>
        <v>6.6</v>
      </c>
      <c r="L451" s="26">
        <f t="shared" si="37"/>
        <v>100</v>
      </c>
      <c r="N451" s="238"/>
    </row>
    <row r="452" spans="1:18">
      <c r="A452" s="172" t="s">
        <v>337</v>
      </c>
      <c r="B452" s="7" t="s">
        <v>140</v>
      </c>
      <c r="C452" s="7" t="s">
        <v>154</v>
      </c>
      <c r="D452" s="7" t="s">
        <v>135</v>
      </c>
      <c r="E452" s="7" t="s">
        <v>100</v>
      </c>
      <c r="F452" s="7" t="s">
        <v>102</v>
      </c>
      <c r="G452" s="7" t="s">
        <v>135</v>
      </c>
      <c r="H452" s="7" t="s">
        <v>4</v>
      </c>
      <c r="I452" s="7" t="s">
        <v>336</v>
      </c>
      <c r="J452" s="26">
        <v>6.6</v>
      </c>
      <c r="K452" s="26">
        <v>6.6</v>
      </c>
      <c r="L452" s="26">
        <f t="shared" si="37"/>
        <v>100</v>
      </c>
      <c r="N452" s="238"/>
    </row>
    <row r="453" spans="1:18">
      <c r="A453" s="122" t="s">
        <v>46</v>
      </c>
      <c r="B453" s="7" t="s">
        <v>140</v>
      </c>
      <c r="C453" s="7" t="s">
        <v>154</v>
      </c>
      <c r="D453" s="7" t="s">
        <v>135</v>
      </c>
      <c r="E453" s="7" t="s">
        <v>100</v>
      </c>
      <c r="F453" s="7" t="s">
        <v>102</v>
      </c>
      <c r="G453" s="7" t="s">
        <v>135</v>
      </c>
      <c r="H453" s="7" t="s">
        <v>4</v>
      </c>
      <c r="I453" s="7" t="s">
        <v>45</v>
      </c>
      <c r="J453" s="26">
        <v>6.6</v>
      </c>
      <c r="K453" s="26">
        <v>6.6</v>
      </c>
      <c r="L453" s="26">
        <f t="shared" si="37"/>
        <v>100</v>
      </c>
      <c r="M453" s="321"/>
      <c r="N453" s="238"/>
    </row>
    <row r="454" spans="1:18" ht="21" customHeight="1">
      <c r="A454" s="55" t="s">
        <v>497</v>
      </c>
      <c r="B454" s="7" t="s">
        <v>140</v>
      </c>
      <c r="C454" s="7" t="s">
        <v>154</v>
      </c>
      <c r="D454" s="7" t="s">
        <v>159</v>
      </c>
      <c r="E454" s="7"/>
      <c r="F454" s="7"/>
      <c r="G454" s="7"/>
      <c r="H454" s="7"/>
      <c r="I454" s="7"/>
      <c r="J454" s="26">
        <f>J455</f>
        <v>1602</v>
      </c>
      <c r="K454" s="26">
        <f>K455</f>
        <v>1602</v>
      </c>
      <c r="L454" s="26">
        <f t="shared" si="37"/>
        <v>100</v>
      </c>
      <c r="N454" s="529"/>
      <c r="O454" s="70"/>
      <c r="P454" s="40"/>
      <c r="Q454" s="70"/>
      <c r="R454" s="40"/>
    </row>
    <row r="455" spans="1:18" ht="48" customHeight="1">
      <c r="A455" s="55" t="s">
        <v>263</v>
      </c>
      <c r="B455" s="7" t="s">
        <v>140</v>
      </c>
      <c r="C455" s="7" t="s">
        <v>154</v>
      </c>
      <c r="D455" s="7" t="s">
        <v>159</v>
      </c>
      <c r="E455" s="7" t="s">
        <v>100</v>
      </c>
      <c r="F455" s="7" t="s">
        <v>101</v>
      </c>
      <c r="G455" s="7"/>
      <c r="H455" s="7"/>
      <c r="I455" s="7"/>
      <c r="J455" s="26">
        <f t="shared" ref="J455:K458" si="45">J456</f>
        <v>1602</v>
      </c>
      <c r="K455" s="26">
        <f t="shared" si="45"/>
        <v>1602</v>
      </c>
      <c r="L455" s="26">
        <f t="shared" si="37"/>
        <v>100</v>
      </c>
      <c r="N455" s="529"/>
    </row>
    <row r="456" spans="1:18" ht="27.6" customHeight="1">
      <c r="A456" s="55" t="s">
        <v>241</v>
      </c>
      <c r="B456" s="7" t="s">
        <v>140</v>
      </c>
      <c r="C456" s="7" t="s">
        <v>154</v>
      </c>
      <c r="D456" s="7" t="s">
        <v>159</v>
      </c>
      <c r="E456" s="7" t="s">
        <v>100</v>
      </c>
      <c r="F456" s="7" t="s">
        <v>102</v>
      </c>
      <c r="G456" s="7"/>
      <c r="H456" s="7"/>
      <c r="I456" s="7"/>
      <c r="J456" s="26">
        <f t="shared" si="45"/>
        <v>1602</v>
      </c>
      <c r="K456" s="26">
        <f t="shared" si="45"/>
        <v>1602</v>
      </c>
      <c r="L456" s="26">
        <f t="shared" si="37"/>
        <v>100</v>
      </c>
      <c r="N456" s="529"/>
    </row>
    <row r="457" spans="1:18" ht="46.15" customHeight="1">
      <c r="A457" s="122" t="s">
        <v>242</v>
      </c>
      <c r="B457" s="7" t="s">
        <v>140</v>
      </c>
      <c r="C457" s="7" t="s">
        <v>154</v>
      </c>
      <c r="D457" s="7" t="s">
        <v>159</v>
      </c>
      <c r="E457" s="7" t="s">
        <v>100</v>
      </c>
      <c r="F457" s="7" t="s">
        <v>102</v>
      </c>
      <c r="G457" s="7" t="s">
        <v>135</v>
      </c>
      <c r="H457" s="7"/>
      <c r="I457" s="7"/>
      <c r="J457" s="26">
        <f t="shared" si="45"/>
        <v>1602</v>
      </c>
      <c r="K457" s="26">
        <f t="shared" si="45"/>
        <v>1602</v>
      </c>
      <c r="L457" s="26">
        <f t="shared" ref="L457:L467" si="46">K457/J457*100</f>
        <v>100</v>
      </c>
      <c r="N457" s="529"/>
    </row>
    <row r="458" spans="1:18" ht="38.450000000000003" customHeight="1">
      <c r="A458" s="55" t="s">
        <v>498</v>
      </c>
      <c r="B458" s="7" t="s">
        <v>140</v>
      </c>
      <c r="C458" s="7" t="s">
        <v>154</v>
      </c>
      <c r="D458" s="7" t="s">
        <v>159</v>
      </c>
      <c r="E458" s="7" t="s">
        <v>100</v>
      </c>
      <c r="F458" s="7" t="s">
        <v>102</v>
      </c>
      <c r="G458" s="7" t="s">
        <v>135</v>
      </c>
      <c r="H458" s="7" t="s">
        <v>499</v>
      </c>
      <c r="I458" s="7"/>
      <c r="J458" s="26">
        <f>J459</f>
        <v>1602</v>
      </c>
      <c r="K458" s="26">
        <f t="shared" si="45"/>
        <v>1602</v>
      </c>
      <c r="L458" s="26">
        <f t="shared" si="46"/>
        <v>100</v>
      </c>
      <c r="N458" s="529"/>
    </row>
    <row r="459" spans="1:18" ht="30.6" customHeight="1">
      <c r="A459" s="172" t="s">
        <v>337</v>
      </c>
      <c r="B459" s="7" t="s">
        <v>140</v>
      </c>
      <c r="C459" s="7" t="s">
        <v>154</v>
      </c>
      <c r="D459" s="7" t="s">
        <v>159</v>
      </c>
      <c r="E459" s="7" t="s">
        <v>100</v>
      </c>
      <c r="F459" s="7" t="s">
        <v>102</v>
      </c>
      <c r="G459" s="7" t="s">
        <v>135</v>
      </c>
      <c r="H459" s="7" t="s">
        <v>499</v>
      </c>
      <c r="I459" s="7" t="s">
        <v>336</v>
      </c>
      <c r="J459" s="26">
        <f>J460</f>
        <v>1602</v>
      </c>
      <c r="K459" s="26">
        <f>K460</f>
        <v>1602</v>
      </c>
      <c r="L459" s="26">
        <f t="shared" si="46"/>
        <v>100</v>
      </c>
      <c r="N459" s="529"/>
    </row>
    <row r="460" spans="1:18" ht="29.25" customHeight="1">
      <c r="A460" s="55" t="s">
        <v>500</v>
      </c>
      <c r="B460" s="7" t="s">
        <v>140</v>
      </c>
      <c r="C460" s="7" t="s">
        <v>154</v>
      </c>
      <c r="D460" s="7" t="s">
        <v>159</v>
      </c>
      <c r="E460" s="7" t="s">
        <v>100</v>
      </c>
      <c r="F460" s="7" t="s">
        <v>102</v>
      </c>
      <c r="G460" s="7" t="s">
        <v>135</v>
      </c>
      <c r="H460" s="7" t="s">
        <v>499</v>
      </c>
      <c r="I460" s="7" t="s">
        <v>501</v>
      </c>
      <c r="J460" s="26">
        <f>1000+100+442+60</f>
        <v>1602</v>
      </c>
      <c r="K460" s="26">
        <f>1000+100+442+60</f>
        <v>1602</v>
      </c>
      <c r="L460" s="26">
        <f t="shared" si="46"/>
        <v>100</v>
      </c>
      <c r="N460" s="529"/>
    </row>
    <row r="461" spans="1:18" s="57" customFormat="1" ht="27.75" customHeight="1">
      <c r="A461" s="213" t="s">
        <v>37</v>
      </c>
      <c r="B461" s="258">
        <v>901</v>
      </c>
      <c r="C461" s="258">
        <v>99</v>
      </c>
      <c r="D461" s="258"/>
      <c r="E461" s="255"/>
      <c r="F461" s="258"/>
      <c r="G461" s="7"/>
      <c r="H461" s="258"/>
      <c r="I461" s="258"/>
      <c r="J461" s="153">
        <f t="shared" ref="J461:K466" si="47">J462</f>
        <v>0</v>
      </c>
      <c r="K461" s="153">
        <f t="shared" si="47"/>
        <v>0</v>
      </c>
      <c r="L461" s="26" t="e">
        <f t="shared" si="46"/>
        <v>#DIV/0!</v>
      </c>
      <c r="M461" s="529"/>
      <c r="N461" s="238"/>
    </row>
    <row r="462" spans="1:18" s="57" customFormat="1" ht="25.15" customHeight="1">
      <c r="A462" s="214" t="s">
        <v>37</v>
      </c>
      <c r="B462" s="258">
        <v>901</v>
      </c>
      <c r="C462" s="258">
        <v>99</v>
      </c>
      <c r="D462" s="258">
        <v>99</v>
      </c>
      <c r="E462" s="255"/>
      <c r="F462" s="258"/>
      <c r="G462" s="7"/>
      <c r="H462" s="258"/>
      <c r="I462" s="258"/>
      <c r="J462" s="153">
        <f t="shared" si="47"/>
        <v>0</v>
      </c>
      <c r="K462" s="153">
        <f t="shared" si="47"/>
        <v>0</v>
      </c>
      <c r="L462" s="26" t="e">
        <f t="shared" si="46"/>
        <v>#DIV/0!</v>
      </c>
      <c r="M462" s="529"/>
      <c r="N462" s="238"/>
    </row>
    <row r="463" spans="1:18" s="57" customFormat="1" ht="42" customHeight="1">
      <c r="A463" s="218" t="s">
        <v>381</v>
      </c>
      <c r="B463" s="258">
        <v>901</v>
      </c>
      <c r="C463" s="258">
        <v>99</v>
      </c>
      <c r="D463" s="258">
        <v>99</v>
      </c>
      <c r="E463" s="255" t="s">
        <v>162</v>
      </c>
      <c r="F463" s="258"/>
      <c r="G463" s="7"/>
      <c r="H463" s="258"/>
      <c r="I463" s="258"/>
      <c r="J463" s="153">
        <f t="shared" si="47"/>
        <v>0</v>
      </c>
      <c r="K463" s="153">
        <f t="shared" si="47"/>
        <v>0</v>
      </c>
      <c r="L463" s="26" t="e">
        <f t="shared" si="46"/>
        <v>#DIV/0!</v>
      </c>
      <c r="M463" s="533"/>
      <c r="N463" s="238"/>
    </row>
    <row r="464" spans="1:18" s="57" customFormat="1" ht="25.15" customHeight="1">
      <c r="A464" s="221" t="s">
        <v>14</v>
      </c>
      <c r="B464" s="258">
        <v>901</v>
      </c>
      <c r="C464" s="258">
        <v>99</v>
      </c>
      <c r="D464" s="258">
        <v>99</v>
      </c>
      <c r="E464" s="255" t="s">
        <v>162</v>
      </c>
      <c r="F464" s="258">
        <v>0</v>
      </c>
      <c r="G464" s="7" t="s">
        <v>135</v>
      </c>
      <c r="H464" s="258"/>
      <c r="I464" s="258"/>
      <c r="J464" s="153">
        <f t="shared" si="47"/>
        <v>0</v>
      </c>
      <c r="K464" s="153">
        <f t="shared" si="47"/>
        <v>0</v>
      </c>
      <c r="L464" s="26" t="e">
        <f t="shared" si="46"/>
        <v>#DIV/0!</v>
      </c>
      <c r="M464" s="529"/>
      <c r="N464" s="238"/>
    </row>
    <row r="465" spans="1:16" s="57" customFormat="1" ht="25.15" customHeight="1">
      <c r="A465" s="122" t="s">
        <v>37</v>
      </c>
      <c r="B465" s="258">
        <v>901</v>
      </c>
      <c r="C465" s="258">
        <v>99</v>
      </c>
      <c r="D465" s="258">
        <v>99</v>
      </c>
      <c r="E465" s="255" t="s">
        <v>162</v>
      </c>
      <c r="F465" s="258">
        <v>0</v>
      </c>
      <c r="G465" s="7" t="s">
        <v>135</v>
      </c>
      <c r="H465" s="258">
        <v>41990</v>
      </c>
      <c r="I465" s="258"/>
      <c r="J465" s="153">
        <f t="shared" si="47"/>
        <v>0</v>
      </c>
      <c r="K465" s="153">
        <f t="shared" si="47"/>
        <v>0</v>
      </c>
      <c r="L465" s="26" t="e">
        <f t="shared" si="46"/>
        <v>#DIV/0!</v>
      </c>
      <c r="M465" s="529"/>
      <c r="N465" s="238"/>
    </row>
    <row r="466" spans="1:16" s="57" customFormat="1" ht="25.15" customHeight="1">
      <c r="A466" s="231" t="s">
        <v>324</v>
      </c>
      <c r="B466" s="258">
        <v>901</v>
      </c>
      <c r="C466" s="258">
        <v>99</v>
      </c>
      <c r="D466" s="258">
        <v>99</v>
      </c>
      <c r="E466" s="255" t="s">
        <v>162</v>
      </c>
      <c r="F466" s="258">
        <v>0</v>
      </c>
      <c r="G466" s="7" t="s">
        <v>135</v>
      </c>
      <c r="H466" s="258">
        <v>41990</v>
      </c>
      <c r="I466" s="258">
        <v>800</v>
      </c>
      <c r="J466" s="153">
        <f t="shared" si="47"/>
        <v>0</v>
      </c>
      <c r="K466" s="153">
        <f t="shared" si="47"/>
        <v>0</v>
      </c>
      <c r="L466" s="26" t="e">
        <f t="shared" si="46"/>
        <v>#DIV/0!</v>
      </c>
      <c r="M466" s="529"/>
      <c r="N466" s="238"/>
    </row>
    <row r="467" spans="1:16" s="57" customFormat="1" ht="25.15" customHeight="1">
      <c r="A467" s="122" t="s">
        <v>177</v>
      </c>
      <c r="B467" s="258">
        <v>901</v>
      </c>
      <c r="C467" s="258">
        <v>99</v>
      </c>
      <c r="D467" s="258">
        <v>99</v>
      </c>
      <c r="E467" s="255" t="s">
        <v>162</v>
      </c>
      <c r="F467" s="258">
        <v>0</v>
      </c>
      <c r="G467" s="7" t="s">
        <v>135</v>
      </c>
      <c r="H467" s="258">
        <v>41990</v>
      </c>
      <c r="I467" s="258">
        <v>870</v>
      </c>
      <c r="J467" s="153"/>
      <c r="K467" s="153"/>
      <c r="L467" s="26" t="e">
        <f t="shared" si="46"/>
        <v>#DIV/0!</v>
      </c>
      <c r="M467" s="529"/>
      <c r="N467" s="238"/>
    </row>
    <row r="469" spans="1:16">
      <c r="J469" s="234">
        <f>J306+J313+J453</f>
        <v>2178.607</v>
      </c>
      <c r="K469" s="234">
        <f>K306+K313+K453</f>
        <v>2178.607</v>
      </c>
      <c r="L469" s="234">
        <f>L306+L313+L453</f>
        <v>300</v>
      </c>
      <c r="M469" s="541"/>
      <c r="N469" s="671">
        <f>SUM(N16:N467)</f>
        <v>-309.94527999999997</v>
      </c>
      <c r="P469" s="671">
        <f>SUM(P16:P467)</f>
        <v>168.89400000000001</v>
      </c>
    </row>
    <row r="472" spans="1:16">
      <c r="J472" s="234">
        <f>J149+J152+J231+J243</f>
        <v>1397.1</v>
      </c>
      <c r="K472" s="234">
        <f>K149+K152+K231+K243</f>
        <v>1112.25</v>
      </c>
      <c r="L472" s="234">
        <f>L149+L152+L231+L243</f>
        <v>276.48169018377729</v>
      </c>
    </row>
    <row r="474" spans="1:16">
      <c r="J474" s="234">
        <f>J306+J313+J453+J460</f>
        <v>3780.607</v>
      </c>
      <c r="K474" s="234">
        <f>K306+K313+K453+K460</f>
        <v>3780.607</v>
      </c>
      <c r="L474" s="234">
        <f>L306+L313+L453+L460</f>
        <v>400</v>
      </c>
    </row>
  </sheetData>
  <autoFilter ref="A7:T467"/>
  <mergeCells count="11">
    <mergeCell ref="N3:N4"/>
    <mergeCell ref="M241:M242"/>
    <mergeCell ref="A5:A6"/>
    <mergeCell ref="B5:B6"/>
    <mergeCell ref="C5:C6"/>
    <mergeCell ref="D5:D6"/>
    <mergeCell ref="E5:H6"/>
    <mergeCell ref="I5:I6"/>
    <mergeCell ref="J5:L5"/>
    <mergeCell ref="J2:L2"/>
    <mergeCell ref="A3:L3"/>
  </mergeCells>
  <phoneticPr fontId="0" type="noConversion"/>
  <conditionalFormatting sqref="A438:A439 A443">
    <cfRule type="expression" dxfId="5387" priority="3263" stopIfTrue="1">
      <formula>$F438=""</formula>
    </cfRule>
    <cfRule type="expression" dxfId="5386" priority="3264" stopIfTrue="1">
      <formula>$K438&lt;&gt;""</formula>
    </cfRule>
    <cfRule type="expression" dxfId="5385" priority="3265" stopIfTrue="1">
      <formula>AND($G438="",$F438&lt;&gt;"")</formula>
    </cfRule>
  </conditionalFormatting>
  <conditionalFormatting sqref="G128:G133 A128 A300 D300:E300 E430:G431 C131:G133 E173:E175 A173:A176 G220:G221 A223 C430:D437 F249:G250 G247:G250 C244:E250 A225 C128:F138 I134:I138 I105:I109 D104:G109 I39:I44 D39:D44 F39:G44 I23:I25 D21:G25 F205:G205 G92:G103 I430:I437 A244:A245 C220:F225 D110:D118 D161:E172 J161:J172 G161:G173 A179:A181 E179:E183 C153:D197 F153:F204 I153:I205 D87:D91">
    <cfRule type="expression" dxfId="5384" priority="3269" stopIfTrue="1">
      <formula>$C21=""</formula>
    </cfRule>
    <cfRule type="expression" dxfId="5383" priority="3270" stopIfTrue="1">
      <formula>$D21&lt;&gt;""</formula>
    </cfRule>
  </conditionalFormatting>
  <conditionalFormatting sqref="A104:A107 A40">
    <cfRule type="expression" dxfId="5382" priority="3271" stopIfTrue="1">
      <formula>$F40=""</formula>
    </cfRule>
    <cfRule type="expression" dxfId="5381" priority="3272" stopIfTrue="1">
      <formula>$H40&lt;&gt;""</formula>
    </cfRule>
    <cfRule type="expression" dxfId="5380" priority="3273" stopIfTrue="1">
      <formula>AND($G40="",$F40&lt;&gt;"")</formula>
    </cfRule>
  </conditionalFormatting>
  <conditionalFormatting sqref="A98 A92:A95 D92:D97 A105:A107 A40 C39:C44 C21:C25 C104:C118 A307 A184:A188 A153:A158 C87:C91">
    <cfRule type="expression" dxfId="5379" priority="3274" stopIfTrue="1">
      <formula>$F21=""</formula>
    </cfRule>
    <cfRule type="expression" dxfId="5378" priority="3275" stopIfTrue="1">
      <formula>#REF!&lt;&gt;""</formula>
    </cfRule>
    <cfRule type="expression" dxfId="5377" priority="3276" stopIfTrue="1">
      <formula>AND($G21="",$F21&lt;&gt;"")</formula>
    </cfRule>
  </conditionalFormatting>
  <conditionalFormatting sqref="E430:G431 A376 A239:A241 H430:I437 D430:D437 A307">
    <cfRule type="expression" dxfId="5376" priority="3277" stopIfTrue="1">
      <formula>$C239=""</formula>
    </cfRule>
    <cfRule type="expression" dxfId="5375" priority="3278" stopIfTrue="1">
      <formula>$G239&lt;&gt;""</formula>
    </cfRule>
  </conditionalFormatting>
  <conditionalFormatting sqref="F98:F100">
    <cfRule type="expression" dxfId="5374" priority="3259" stopIfTrue="1">
      <formula>$C98=""</formula>
    </cfRule>
    <cfRule type="expression" dxfId="5373" priority="3260" stopIfTrue="1">
      <formula>$D98&lt;&gt;""</formula>
    </cfRule>
  </conditionalFormatting>
  <conditionalFormatting sqref="A107">
    <cfRule type="expression" dxfId="5372" priority="3075" stopIfTrue="1">
      <formula>$F107=""</formula>
    </cfRule>
    <cfRule type="expression" dxfId="5371" priority="3076" stopIfTrue="1">
      <formula>$H107&lt;&gt;""</formula>
    </cfRule>
    <cfRule type="expression" dxfId="5370" priority="3077" stopIfTrue="1">
      <formula>AND($G107="",$F107&lt;&gt;"")</formula>
    </cfRule>
  </conditionalFormatting>
  <conditionalFormatting sqref="A107">
    <cfRule type="expression" dxfId="5369" priority="3072" stopIfTrue="1">
      <formula>$F107=""</formula>
    </cfRule>
    <cfRule type="expression" dxfId="5368" priority="3073" stopIfTrue="1">
      <formula>$H107&lt;&gt;""</formula>
    </cfRule>
    <cfRule type="expression" dxfId="5367" priority="3074" stopIfTrue="1">
      <formula>AND($G107="",$F107&lt;&gt;"")</formula>
    </cfRule>
  </conditionalFormatting>
  <conditionalFormatting sqref="A239:A241">
    <cfRule type="expression" dxfId="5366" priority="3060" stopIfTrue="1">
      <formula>$C239=""</formula>
    </cfRule>
    <cfRule type="expression" dxfId="5365" priority="3061" stopIfTrue="1">
      <formula>$E239&lt;&gt;""</formula>
    </cfRule>
  </conditionalFormatting>
  <conditionalFormatting sqref="F244:G245 A244:A245">
    <cfRule type="expression" dxfId="5364" priority="3050" stopIfTrue="1">
      <formula>$C244=""</formula>
    </cfRule>
    <cfRule type="expression" dxfId="5363" priority="3051" stopIfTrue="1">
      <formula>$D244&lt;&gt;""</formula>
    </cfRule>
  </conditionalFormatting>
  <conditionalFormatting sqref="J246">
    <cfRule type="expression" dxfId="5362" priority="3046" stopIfTrue="1">
      <formula>$C246=""</formula>
    </cfRule>
    <cfRule type="expression" dxfId="5361" priority="3047" stopIfTrue="1">
      <formula>$G246&lt;&gt;""</formula>
    </cfRule>
  </conditionalFormatting>
  <conditionalFormatting sqref="N233 J233:K233">
    <cfRule type="expression" dxfId="5360" priority="2962" stopIfTrue="1">
      <formula>$C233=""</formula>
    </cfRule>
    <cfRule type="expression" dxfId="5359" priority="2963" stopIfTrue="1">
      <formula>$G233&lt;&gt;""</formula>
    </cfRule>
  </conditionalFormatting>
  <conditionalFormatting sqref="N233 J233:K233">
    <cfRule type="expression" dxfId="5358" priority="2960" stopIfTrue="1">
      <formula>$C233=""</formula>
    </cfRule>
    <cfRule type="expression" dxfId="5357" priority="2961" stopIfTrue="1">
      <formula>$G233&lt;&gt;""</formula>
    </cfRule>
  </conditionalFormatting>
  <conditionalFormatting sqref="N233 J233:K233">
    <cfRule type="expression" dxfId="5356" priority="2958" stopIfTrue="1">
      <formula>$C233=""</formula>
    </cfRule>
    <cfRule type="expression" dxfId="5355" priority="2959" stopIfTrue="1">
      <formula>$G233&lt;&gt;""</formula>
    </cfRule>
  </conditionalFormatting>
  <conditionalFormatting sqref="A186:A188">
    <cfRule type="expression" dxfId="5354" priority="2949" stopIfTrue="1">
      <formula>$F186=""</formula>
    </cfRule>
    <cfRule type="expression" dxfId="5353" priority="2950" stopIfTrue="1">
      <formula>#REF!&lt;&gt;""</formula>
    </cfRule>
    <cfRule type="expression" dxfId="5352" priority="2951" stopIfTrue="1">
      <formula>AND($G186="",$F186&lt;&gt;"")</formula>
    </cfRule>
  </conditionalFormatting>
  <conditionalFormatting sqref="A186:A188">
    <cfRule type="expression" dxfId="5351" priority="2946" stopIfTrue="1">
      <formula>$F186=""</formula>
    </cfRule>
    <cfRule type="expression" dxfId="5350" priority="2947" stopIfTrue="1">
      <formula>#REF!&lt;&gt;""</formula>
    </cfRule>
    <cfRule type="expression" dxfId="5349" priority="2948" stopIfTrue="1">
      <formula>AND($G186="",$F186&lt;&gt;"")</formula>
    </cfRule>
  </conditionalFormatting>
  <conditionalFormatting sqref="D92:E92">
    <cfRule type="expression" dxfId="5348" priority="2941" stopIfTrue="1">
      <formula>$F92=""</formula>
    </cfRule>
    <cfRule type="expression" dxfId="5347" priority="2942" stopIfTrue="1">
      <formula>#REF!&lt;&gt;""</formula>
    </cfRule>
    <cfRule type="expression" dxfId="5346" priority="2943" stopIfTrue="1">
      <formula>AND($G92="",$F92&lt;&gt;"")</formula>
    </cfRule>
  </conditionalFormatting>
  <conditionalFormatting sqref="F92:G92">
    <cfRule type="expression" dxfId="5345" priority="2939" stopIfTrue="1">
      <formula>$C92=""</formula>
    </cfRule>
    <cfRule type="expression" dxfId="5344" priority="2940" stopIfTrue="1">
      <formula>$D92&lt;&gt;""</formula>
    </cfRule>
  </conditionalFormatting>
  <conditionalFormatting sqref="A95">
    <cfRule type="expression" dxfId="5343" priority="2931" stopIfTrue="1">
      <formula>$F95=""</formula>
    </cfRule>
    <cfRule type="expression" dxfId="5342" priority="2932" stopIfTrue="1">
      <formula>#REF!&lt;&gt;""</formula>
    </cfRule>
    <cfRule type="expression" dxfId="5341" priority="2933" stopIfTrue="1">
      <formula>AND($G95="",$F95&lt;&gt;"")</formula>
    </cfRule>
  </conditionalFormatting>
  <conditionalFormatting sqref="A92">
    <cfRule type="expression" dxfId="5340" priority="2934" stopIfTrue="1">
      <formula>$C92=""</formula>
    </cfRule>
    <cfRule type="expression" dxfId="5339" priority="2935" stopIfTrue="1">
      <formula>$G92&lt;&gt;""</formula>
    </cfRule>
  </conditionalFormatting>
  <conditionalFormatting sqref="D93:D94">
    <cfRule type="expression" dxfId="5338" priority="2928" stopIfTrue="1">
      <formula>$F93=""</formula>
    </cfRule>
    <cfRule type="expression" dxfId="5337" priority="2929" stopIfTrue="1">
      <formula>#REF!&lt;&gt;""</formula>
    </cfRule>
    <cfRule type="expression" dxfId="5336" priority="2930" stopIfTrue="1">
      <formula>AND($G93="",$F93&lt;&gt;"")</formula>
    </cfRule>
  </conditionalFormatting>
  <conditionalFormatting sqref="A21 A23">
    <cfRule type="expression" dxfId="5335" priority="2905" stopIfTrue="1">
      <formula>$F21=""</formula>
    </cfRule>
    <cfRule type="expression" dxfId="5334" priority="2906" stopIfTrue="1">
      <formula>$H21&lt;&gt;""</formula>
    </cfRule>
    <cfRule type="expression" dxfId="5333" priority="2907" stopIfTrue="1">
      <formula>AND($G21="",$F21&lt;&gt;"")</formula>
    </cfRule>
  </conditionalFormatting>
  <conditionalFormatting sqref="H223:H225">
    <cfRule type="expression" dxfId="5332" priority="2878" stopIfTrue="1">
      <formula>$D223=""</formula>
    </cfRule>
    <cfRule type="expression" dxfId="5331" priority="2879" stopIfTrue="1">
      <formula>$G223&lt;&gt;""</formula>
    </cfRule>
  </conditionalFormatting>
  <conditionalFormatting sqref="A376">
    <cfRule type="expression" dxfId="5330" priority="2850" stopIfTrue="1">
      <formula>$C376=""</formula>
    </cfRule>
    <cfRule type="expression" dxfId="5329" priority="2851" stopIfTrue="1">
      <formula>$G376&lt;&gt;""</formula>
    </cfRule>
  </conditionalFormatting>
  <conditionalFormatting sqref="A186:A188">
    <cfRule type="expression" dxfId="5328" priority="2837" stopIfTrue="1">
      <formula>$F186=""</formula>
    </cfRule>
    <cfRule type="expression" dxfId="5327" priority="2838" stopIfTrue="1">
      <formula>#REF!&lt;&gt;""</formula>
    </cfRule>
    <cfRule type="expression" dxfId="5326" priority="2839" stopIfTrue="1">
      <formula>AND($G186="",$F186&lt;&gt;"")</formula>
    </cfRule>
  </conditionalFormatting>
  <conditionalFormatting sqref="A223">
    <cfRule type="expression" dxfId="5325" priority="2835" stopIfTrue="1">
      <formula>$C223=""</formula>
    </cfRule>
    <cfRule type="expression" dxfId="5324" priority="2836" stopIfTrue="1">
      <formula>$D223&lt;&gt;""</formula>
    </cfRule>
  </conditionalFormatting>
  <conditionalFormatting sqref="A304">
    <cfRule type="expression" dxfId="5323" priority="2821" stopIfTrue="1">
      <formula>$F304=""</formula>
    </cfRule>
    <cfRule type="expression" dxfId="5322" priority="2822" stopIfTrue="1">
      <formula>#REF!&lt;&gt;""</formula>
    </cfRule>
    <cfRule type="expression" dxfId="5321" priority="2823" stopIfTrue="1">
      <formula>AND($G304="",$F304&lt;&gt;"")</formula>
    </cfRule>
  </conditionalFormatting>
  <conditionalFormatting sqref="A304">
    <cfRule type="expression" dxfId="5320" priority="2819" stopIfTrue="1">
      <formula>$C304=""</formula>
    </cfRule>
    <cfRule type="expression" dxfId="5319" priority="2820" stopIfTrue="1">
      <formula>$G304&lt;&gt;""</formula>
    </cfRule>
  </conditionalFormatting>
  <conditionalFormatting sqref="A130">
    <cfRule type="expression" dxfId="5318" priority="2809" stopIfTrue="1">
      <formula>$C130=""</formula>
    </cfRule>
    <cfRule type="expression" dxfId="5317" priority="2810" stopIfTrue="1">
      <formula>$G130&lt;&gt;""</formula>
    </cfRule>
  </conditionalFormatting>
  <conditionalFormatting sqref="A100">
    <cfRule type="expression" dxfId="5316" priority="2803" stopIfTrue="1">
      <formula>$F100=""</formula>
    </cfRule>
    <cfRule type="expression" dxfId="5315" priority="2804" stopIfTrue="1">
      <formula>#REF!&lt;&gt;""</formula>
    </cfRule>
    <cfRule type="expression" dxfId="5314" priority="2805" stopIfTrue="1">
      <formula>AND($G100="",$F100&lt;&gt;"")</formula>
    </cfRule>
  </conditionalFormatting>
  <conditionalFormatting sqref="A99:A100">
    <cfRule type="expression" dxfId="5313" priority="2800" stopIfTrue="1">
      <formula>$F99=""</formula>
    </cfRule>
    <cfRule type="expression" dxfId="5312" priority="2801" stopIfTrue="1">
      <formula>#REF!&lt;&gt;""</formula>
    </cfRule>
    <cfRule type="expression" dxfId="5311" priority="2802" stopIfTrue="1">
      <formula>AND($G99="",$F99&lt;&gt;"")</formula>
    </cfRule>
  </conditionalFormatting>
  <conditionalFormatting sqref="A121:A123">
    <cfRule type="expression" dxfId="5310" priority="2797" stopIfTrue="1">
      <formula>$F121=""</formula>
    </cfRule>
    <cfRule type="expression" dxfId="5309" priority="2798" stopIfTrue="1">
      <formula>#REF!&lt;&gt;""</formula>
    </cfRule>
    <cfRule type="expression" dxfId="5308" priority="2799" stopIfTrue="1">
      <formula>AND($G121="",$F121&lt;&gt;"")</formula>
    </cfRule>
  </conditionalFormatting>
  <conditionalFormatting sqref="F205">
    <cfRule type="expression" dxfId="5307" priority="2789" stopIfTrue="1">
      <formula>$C205=""</formula>
    </cfRule>
    <cfRule type="expression" dxfId="5306" priority="2790" stopIfTrue="1">
      <formula>$D205&lt;&gt;""</formula>
    </cfRule>
  </conditionalFormatting>
  <conditionalFormatting sqref="F205">
    <cfRule type="expression" dxfId="5305" priority="2787" stopIfTrue="1">
      <formula>$C205=""</formula>
    </cfRule>
    <cfRule type="expression" dxfId="5304" priority="2788" stopIfTrue="1">
      <formula>$D205&lt;&gt;""</formula>
    </cfRule>
  </conditionalFormatting>
  <conditionalFormatting sqref="A174:A175 G372:G378">
    <cfRule type="expression" dxfId="5303" priority="2781" stopIfTrue="1">
      <formula>$D174=""</formula>
    </cfRule>
    <cfRule type="expression" dxfId="5302" priority="2782" stopIfTrue="1">
      <formula>$E174&lt;&gt;""</formula>
    </cfRule>
  </conditionalFormatting>
  <conditionalFormatting sqref="A229 A232">
    <cfRule type="expression" dxfId="5301" priority="2779" stopIfTrue="1">
      <formula>$C229=""</formula>
    </cfRule>
    <cfRule type="expression" dxfId="5300" priority="2780" stopIfTrue="1">
      <formula>$G229&lt;&gt;""</formula>
    </cfRule>
  </conditionalFormatting>
  <conditionalFormatting sqref="A99:A100">
    <cfRule type="expression" dxfId="5299" priority="2776" stopIfTrue="1">
      <formula>$F99=""</formula>
    </cfRule>
    <cfRule type="expression" dxfId="5298" priority="2777" stopIfTrue="1">
      <formula>#REF!&lt;&gt;""</formula>
    </cfRule>
    <cfRule type="expression" dxfId="5297" priority="2778" stopIfTrue="1">
      <formula>AND($G99="",$F99&lt;&gt;"")</formula>
    </cfRule>
  </conditionalFormatting>
  <conditionalFormatting sqref="A93:A94">
    <cfRule type="expression" dxfId="5296" priority="2773" stopIfTrue="1">
      <formula>$F93=""</formula>
    </cfRule>
    <cfRule type="expression" dxfId="5295" priority="2774" stopIfTrue="1">
      <formula>#REF!&lt;&gt;""</formula>
    </cfRule>
    <cfRule type="expression" dxfId="5294" priority="2775" stopIfTrue="1">
      <formula>AND($G93="",$F93&lt;&gt;"")</formula>
    </cfRule>
  </conditionalFormatting>
  <conditionalFormatting sqref="A153:A157">
    <cfRule type="expression" dxfId="5293" priority="2770" stopIfTrue="1">
      <formula>$F153=""</formula>
    </cfRule>
    <cfRule type="expression" dxfId="5292" priority="2771" stopIfTrue="1">
      <formula>#REF!&lt;&gt;""</formula>
    </cfRule>
    <cfRule type="expression" dxfId="5291" priority="2772" stopIfTrue="1">
      <formula>AND($G153="",$F153&lt;&gt;"")</formula>
    </cfRule>
  </conditionalFormatting>
  <conditionalFormatting sqref="A186:A187">
    <cfRule type="expression" dxfId="5290" priority="2767" stopIfTrue="1">
      <formula>$F186=""</formula>
    </cfRule>
    <cfRule type="expression" dxfId="5289" priority="2768" stopIfTrue="1">
      <formula>#REF!&lt;&gt;""</formula>
    </cfRule>
    <cfRule type="expression" dxfId="5288" priority="2769" stopIfTrue="1">
      <formula>AND($G186="",$F186&lt;&gt;"")</formula>
    </cfRule>
  </conditionalFormatting>
  <conditionalFormatting sqref="A239:A240">
    <cfRule type="expression" dxfId="5287" priority="2749" stopIfTrue="1">
      <formula>$F239=""</formula>
    </cfRule>
    <cfRule type="expression" dxfId="5286" priority="2750" stopIfTrue="1">
      <formula>#REF!&lt;&gt;""</formula>
    </cfRule>
    <cfRule type="expression" dxfId="5285" priority="2751" stopIfTrue="1">
      <formula>AND($G239="",$F239&lt;&gt;"")</formula>
    </cfRule>
  </conditionalFormatting>
  <conditionalFormatting sqref="A239:A240">
    <cfRule type="expression" dxfId="5284" priority="2746" stopIfTrue="1">
      <formula>$F239=""</formula>
    </cfRule>
    <cfRule type="expression" dxfId="5283" priority="2747" stopIfTrue="1">
      <formula>#REF!&lt;&gt;""</formula>
    </cfRule>
    <cfRule type="expression" dxfId="5282" priority="2748" stopIfTrue="1">
      <formula>AND($G239="",$F239&lt;&gt;"")</formula>
    </cfRule>
  </conditionalFormatting>
  <conditionalFormatting sqref="A239:A240">
    <cfRule type="expression" dxfId="5281" priority="2743" stopIfTrue="1">
      <formula>$F239=""</formula>
    </cfRule>
    <cfRule type="expression" dxfId="5280" priority="2744" stopIfTrue="1">
      <formula>#REF!&lt;&gt;""</formula>
    </cfRule>
    <cfRule type="expression" dxfId="5279" priority="2745" stopIfTrue="1">
      <formula>AND($G239="",$F239&lt;&gt;"")</formula>
    </cfRule>
  </conditionalFormatting>
  <conditionalFormatting sqref="A239:A240">
    <cfRule type="expression" dxfId="5278" priority="2740" stopIfTrue="1">
      <formula>$F239=""</formula>
    </cfRule>
    <cfRule type="expression" dxfId="5277" priority="2741" stopIfTrue="1">
      <formula>#REF!&lt;&gt;""</formula>
    </cfRule>
    <cfRule type="expression" dxfId="5276" priority="2742" stopIfTrue="1">
      <formula>AND($G239="",$F239&lt;&gt;"")</formula>
    </cfRule>
  </conditionalFormatting>
  <conditionalFormatting sqref="A239:A240">
    <cfRule type="expression" dxfId="5275" priority="2737" stopIfTrue="1">
      <formula>$F239=""</formula>
    </cfRule>
    <cfRule type="expression" dxfId="5274" priority="2738" stopIfTrue="1">
      <formula>#REF!&lt;&gt;""</formula>
    </cfRule>
    <cfRule type="expression" dxfId="5273" priority="2739" stopIfTrue="1">
      <formula>AND($G239="",$F239&lt;&gt;"")</formula>
    </cfRule>
  </conditionalFormatting>
  <conditionalFormatting sqref="G136:G138">
    <cfRule type="expression" dxfId="5272" priority="2721" stopIfTrue="1">
      <formula>$C136=""</formula>
    </cfRule>
    <cfRule type="expression" dxfId="5271" priority="2722" stopIfTrue="1">
      <formula>$D136&lt;&gt;""</formula>
    </cfRule>
  </conditionalFormatting>
  <conditionalFormatting sqref="A304">
    <cfRule type="expression" dxfId="5270" priority="2718" stopIfTrue="1">
      <formula>$F304=""</formula>
    </cfRule>
    <cfRule type="expression" dxfId="5269" priority="2719" stopIfTrue="1">
      <formula>#REF!&lt;&gt;""</formula>
    </cfRule>
    <cfRule type="expression" dxfId="5268" priority="2720" stopIfTrue="1">
      <formula>AND($G304="",$F304&lt;&gt;"")</formula>
    </cfRule>
  </conditionalFormatting>
  <conditionalFormatting sqref="A304">
    <cfRule type="expression" dxfId="5267" priority="2716" stopIfTrue="1">
      <formula>$C304=""</formula>
    </cfRule>
    <cfRule type="expression" dxfId="5266" priority="2717" stopIfTrue="1">
      <formula>$G304&lt;&gt;""</formula>
    </cfRule>
  </conditionalFormatting>
  <conditionalFormatting sqref="A304">
    <cfRule type="expression" dxfId="5265" priority="2713" stopIfTrue="1">
      <formula>$F304=""</formula>
    </cfRule>
    <cfRule type="expression" dxfId="5264" priority="2714" stopIfTrue="1">
      <formula>#REF!&lt;&gt;""</formula>
    </cfRule>
    <cfRule type="expression" dxfId="5263" priority="2715" stopIfTrue="1">
      <formula>AND($G304="",$F304&lt;&gt;"")</formula>
    </cfRule>
  </conditionalFormatting>
  <conditionalFormatting sqref="A304">
    <cfRule type="expression" dxfId="5262" priority="2711" stopIfTrue="1">
      <formula>$C304=""</formula>
    </cfRule>
    <cfRule type="expression" dxfId="5261" priority="2712" stopIfTrue="1">
      <formula>$G304&lt;&gt;""</formula>
    </cfRule>
  </conditionalFormatting>
  <conditionalFormatting sqref="A329">
    <cfRule type="expression" dxfId="5260" priority="2659" stopIfTrue="1">
      <formula>$G329=""</formula>
    </cfRule>
    <cfRule type="expression" dxfId="5259" priority="2660" stopIfTrue="1">
      <formula>AND($H329="",$G329&lt;&gt;"")</formula>
    </cfRule>
  </conditionalFormatting>
  <conditionalFormatting sqref="A106">
    <cfRule type="expression" dxfId="5258" priority="2656" stopIfTrue="1">
      <formula>$F106=""</formula>
    </cfRule>
    <cfRule type="expression" dxfId="5257" priority="2657" stopIfTrue="1">
      <formula>$H106&lt;&gt;""</formula>
    </cfRule>
    <cfRule type="expression" dxfId="5256" priority="2658" stopIfTrue="1">
      <formula>AND($G106="",$F106&lt;&gt;"")</formula>
    </cfRule>
  </conditionalFormatting>
  <conditionalFormatting sqref="A106">
    <cfRule type="expression" dxfId="5255" priority="2653" stopIfTrue="1">
      <formula>$F106=""</formula>
    </cfRule>
    <cfRule type="expression" dxfId="5254" priority="2654" stopIfTrue="1">
      <formula>$H106&lt;&gt;""</formula>
    </cfRule>
    <cfRule type="expression" dxfId="5253" priority="2655" stopIfTrue="1">
      <formula>AND($G106="",$F106&lt;&gt;"")</formula>
    </cfRule>
  </conditionalFormatting>
  <conditionalFormatting sqref="G135">
    <cfRule type="expression" dxfId="5252" priority="2646" stopIfTrue="1">
      <formula>$C135=""</formula>
    </cfRule>
    <cfRule type="expression" dxfId="5251" priority="2647" stopIfTrue="1">
      <formula>$D135&lt;&gt;""</formula>
    </cfRule>
  </conditionalFormatting>
  <conditionalFormatting sqref="A21">
    <cfRule type="expression" dxfId="5250" priority="2637" stopIfTrue="1">
      <formula>$G21=""</formula>
    </cfRule>
    <cfRule type="expression" dxfId="5249" priority="2638" stopIfTrue="1">
      <formula>$I21&lt;&gt;""</formula>
    </cfRule>
    <cfRule type="expression" dxfId="5248" priority="2639" stopIfTrue="1">
      <formula>AND($H21="",$G21&lt;&gt;"")</formula>
    </cfRule>
  </conditionalFormatting>
  <conditionalFormatting sqref="A105">
    <cfRule type="expression" dxfId="5247" priority="2634" stopIfTrue="1">
      <formula>$G105=""</formula>
    </cfRule>
    <cfRule type="expression" dxfId="5246" priority="2635" stopIfTrue="1">
      <formula>$I105&lt;&gt;""</formula>
    </cfRule>
    <cfRule type="expression" dxfId="5245" priority="2636" stopIfTrue="1">
      <formula>AND($H105="",$G105&lt;&gt;"")</formula>
    </cfRule>
  </conditionalFormatting>
  <conditionalFormatting sqref="A105">
    <cfRule type="expression" dxfId="5244" priority="2631" stopIfTrue="1">
      <formula>$G105=""</formula>
    </cfRule>
    <cfRule type="expression" dxfId="5243" priority="2632" stopIfTrue="1">
      <formula>#REF!&lt;&gt;""</formula>
    </cfRule>
    <cfRule type="expression" dxfId="5242" priority="2633" stopIfTrue="1">
      <formula>AND($H105="",$G105&lt;&gt;"")</formula>
    </cfRule>
  </conditionalFormatting>
  <conditionalFormatting sqref="A174">
    <cfRule type="expression" dxfId="5241" priority="2613" stopIfTrue="1">
      <formula>$D174=""</formula>
    </cfRule>
    <cfRule type="expression" dxfId="5240" priority="2614" stopIfTrue="1">
      <formula>$E174&lt;&gt;""</formula>
    </cfRule>
  </conditionalFormatting>
  <conditionalFormatting sqref="A223">
    <cfRule type="expression" dxfId="5239" priority="2606" stopIfTrue="1">
      <formula>$C223=""</formula>
    </cfRule>
    <cfRule type="expression" dxfId="5238" priority="2607" stopIfTrue="1">
      <formula>$D223&lt;&gt;""</formula>
    </cfRule>
  </conditionalFormatting>
  <conditionalFormatting sqref="A83">
    <cfRule type="expression" dxfId="5237" priority="2576" stopIfTrue="1">
      <formula>$F83=""</formula>
    </cfRule>
    <cfRule type="expression" dxfId="5236" priority="2577" stopIfTrue="1">
      <formula>#REF!&lt;&gt;""</formula>
    </cfRule>
    <cfRule type="expression" dxfId="5235" priority="2578" stopIfTrue="1">
      <formula>AND($G83="",$F83&lt;&gt;"")</formula>
    </cfRule>
  </conditionalFormatting>
  <conditionalFormatting sqref="A83">
    <cfRule type="expression" dxfId="5234" priority="2573" stopIfTrue="1">
      <formula>$F83=""</formula>
    </cfRule>
    <cfRule type="expression" dxfId="5233" priority="2574" stopIfTrue="1">
      <formula>#REF!&lt;&gt;""</formula>
    </cfRule>
    <cfRule type="expression" dxfId="5232" priority="2575" stopIfTrue="1">
      <formula>AND($G83="",$F83&lt;&gt;"")</formula>
    </cfRule>
  </conditionalFormatting>
  <conditionalFormatting sqref="A83">
    <cfRule type="expression" dxfId="5231" priority="2570" stopIfTrue="1">
      <formula>$F83=""</formula>
    </cfRule>
    <cfRule type="expression" dxfId="5230" priority="2571" stopIfTrue="1">
      <formula>#REF!&lt;&gt;""</formula>
    </cfRule>
    <cfRule type="expression" dxfId="5229" priority="2572" stopIfTrue="1">
      <formula>AND($G83="",$F83&lt;&gt;"")</formula>
    </cfRule>
  </conditionalFormatting>
  <conditionalFormatting sqref="A376">
    <cfRule type="expression" dxfId="5228" priority="2568" stopIfTrue="1">
      <formula>$C376=""</formula>
    </cfRule>
    <cfRule type="expression" dxfId="5227" priority="2569" stopIfTrue="1">
      <formula>$G376&lt;&gt;""</formula>
    </cfRule>
  </conditionalFormatting>
  <conditionalFormatting sqref="A101">
    <cfRule type="expression" dxfId="5226" priority="2506" stopIfTrue="1">
      <formula>$C101=""</formula>
    </cfRule>
    <cfRule type="expression" dxfId="5225" priority="2507" stopIfTrue="1">
      <formula>$G101&lt;&gt;""</formula>
    </cfRule>
  </conditionalFormatting>
  <conditionalFormatting sqref="A419">
    <cfRule type="expression" dxfId="5224" priority="2504" stopIfTrue="1">
      <formula>$G419=""</formula>
    </cfRule>
    <cfRule type="expression" dxfId="5223" priority="2505" stopIfTrue="1">
      <formula>AND($H419="",$G419&lt;&gt;"")</formula>
    </cfRule>
  </conditionalFormatting>
  <conditionalFormatting sqref="A130">
    <cfRule type="expression" dxfId="5222" priority="2502" stopIfTrue="1">
      <formula>$C130=""</formula>
    </cfRule>
    <cfRule type="expression" dxfId="5221" priority="2503" stopIfTrue="1">
      <formula>$G130&lt;&gt;""</formula>
    </cfRule>
  </conditionalFormatting>
  <conditionalFormatting sqref="A130">
    <cfRule type="expression" dxfId="5220" priority="2499" stopIfTrue="1">
      <formula>$H130=""</formula>
    </cfRule>
    <cfRule type="expression" dxfId="5219" priority="2500" stopIfTrue="1">
      <formula>#REF!&lt;&gt;""</formula>
    </cfRule>
    <cfRule type="expression" dxfId="5218" priority="2501" stopIfTrue="1">
      <formula>AND(#REF!="",$H130&lt;&gt;"")</formula>
    </cfRule>
  </conditionalFormatting>
  <conditionalFormatting sqref="A130">
    <cfRule type="expression" dxfId="5217" priority="2497" stopIfTrue="1">
      <formula>$C130=""</formula>
    </cfRule>
    <cfRule type="expression" dxfId="5216" priority="2498" stopIfTrue="1">
      <formula>$G130&lt;&gt;""</formula>
    </cfRule>
  </conditionalFormatting>
  <conditionalFormatting sqref="A130">
    <cfRule type="expression" dxfId="5215" priority="2494" stopIfTrue="1">
      <formula>$H130=""</formula>
    </cfRule>
    <cfRule type="expression" dxfId="5214" priority="2495" stopIfTrue="1">
      <formula>#REF!&lt;&gt;""</formula>
    </cfRule>
    <cfRule type="expression" dxfId="5213" priority="2496" stopIfTrue="1">
      <formula>AND(#REF!="",$H130&lt;&gt;"")</formula>
    </cfRule>
  </conditionalFormatting>
  <conditionalFormatting sqref="A281">
    <cfRule type="expression" dxfId="5212" priority="2492" stopIfTrue="1">
      <formula>$I281=""</formula>
    </cfRule>
    <cfRule type="expression" dxfId="5211" priority="2493" stopIfTrue="1">
      <formula>AND($J281="",$I281&lt;&gt;"")</formula>
    </cfRule>
  </conditionalFormatting>
  <conditionalFormatting sqref="A130">
    <cfRule type="expression" dxfId="5210" priority="2490" stopIfTrue="1">
      <formula>$C130=""</formula>
    </cfRule>
    <cfRule type="expression" dxfId="5209" priority="2491" stopIfTrue="1">
      <formula>$G130&lt;&gt;""</formula>
    </cfRule>
  </conditionalFormatting>
  <conditionalFormatting sqref="A175">
    <cfRule type="expression" dxfId="5208" priority="2480" stopIfTrue="1">
      <formula>$D175=""</formula>
    </cfRule>
    <cfRule type="expression" dxfId="5207" priority="2481" stopIfTrue="1">
      <formula>$E175&lt;&gt;""</formula>
    </cfRule>
  </conditionalFormatting>
  <conditionalFormatting sqref="A175">
    <cfRule type="expression" dxfId="5206" priority="2478" stopIfTrue="1">
      <formula>$C175=""</formula>
    </cfRule>
    <cfRule type="expression" dxfId="5205" priority="2479" stopIfTrue="1">
      <formula>$D175&lt;&gt;""</formula>
    </cfRule>
  </conditionalFormatting>
  <conditionalFormatting sqref="A175">
    <cfRule type="expression" dxfId="5204" priority="2476" stopIfTrue="1">
      <formula>$D175=""</formula>
    </cfRule>
    <cfRule type="expression" dxfId="5203" priority="2477" stopIfTrue="1">
      <formula>$E175&lt;&gt;""</formula>
    </cfRule>
  </conditionalFormatting>
  <conditionalFormatting sqref="A176">
    <cfRule type="expression" dxfId="5202" priority="2474" stopIfTrue="1">
      <formula>$C176=""</formula>
    </cfRule>
    <cfRule type="expression" dxfId="5201" priority="2475" stopIfTrue="1">
      <formula>$G176&lt;&gt;""</formula>
    </cfRule>
  </conditionalFormatting>
  <conditionalFormatting sqref="A176">
    <cfRule type="expression" dxfId="5200" priority="2471" stopIfTrue="1">
      <formula>$F176=""</formula>
    </cfRule>
    <cfRule type="expression" dxfId="5199" priority="2472" stopIfTrue="1">
      <formula>#REF!&lt;&gt;""</formula>
    </cfRule>
    <cfRule type="expression" dxfId="5198" priority="2473" stopIfTrue="1">
      <formula>AND($G176="",$F176&lt;&gt;"")</formula>
    </cfRule>
  </conditionalFormatting>
  <conditionalFormatting sqref="A176">
    <cfRule type="expression" dxfId="5197" priority="2469" stopIfTrue="1">
      <formula>$C176=""</formula>
    </cfRule>
    <cfRule type="expression" dxfId="5196" priority="2470" stopIfTrue="1">
      <formula>$E176&lt;&gt;""</formula>
    </cfRule>
  </conditionalFormatting>
  <conditionalFormatting sqref="A176">
    <cfRule type="expression" dxfId="5195" priority="2467" stopIfTrue="1">
      <formula>$C176=""</formula>
    </cfRule>
    <cfRule type="expression" dxfId="5194" priority="2468" stopIfTrue="1">
      <formula>$D176&lt;&gt;""</formula>
    </cfRule>
  </conditionalFormatting>
  <conditionalFormatting sqref="A439">
    <cfRule type="expression" dxfId="5193" priority="2464" stopIfTrue="1">
      <formula>$H439=""</formula>
    </cfRule>
    <cfRule type="expression" dxfId="5192" priority="2465" stopIfTrue="1">
      <formula>$N439&lt;&gt;""</formula>
    </cfRule>
    <cfRule type="expression" dxfId="5191" priority="2466" stopIfTrue="1">
      <formula>AND($I439="",$H439&lt;&gt;"")</formula>
    </cfRule>
  </conditionalFormatting>
  <conditionalFormatting sqref="A439">
    <cfRule type="expression" dxfId="5190" priority="2461" stopIfTrue="1">
      <formula>$G439=""</formula>
    </cfRule>
    <cfRule type="expression" dxfId="5189" priority="2462" stopIfTrue="1">
      <formula>$L439&lt;&gt;""</formula>
    </cfRule>
    <cfRule type="expression" dxfId="5188" priority="2463" stopIfTrue="1">
      <formula>AND($H439="",$G439&lt;&gt;"")</formula>
    </cfRule>
  </conditionalFormatting>
  <conditionalFormatting sqref="A439">
    <cfRule type="expression" dxfId="5187" priority="2458" stopIfTrue="1">
      <formula>$G439=""</formula>
    </cfRule>
    <cfRule type="expression" dxfId="5186" priority="2459" stopIfTrue="1">
      <formula>$L439&lt;&gt;""</formula>
    </cfRule>
    <cfRule type="expression" dxfId="5185" priority="2460" stopIfTrue="1">
      <formula>AND($H439="",$G439&lt;&gt;"")</formula>
    </cfRule>
  </conditionalFormatting>
  <conditionalFormatting sqref="A438">
    <cfRule type="expression" dxfId="5184" priority="2455" stopIfTrue="1">
      <formula>$G438=""</formula>
    </cfRule>
    <cfRule type="expression" dxfId="5183" priority="2456" stopIfTrue="1">
      <formula>#REF!&lt;&gt;""</formula>
    </cfRule>
    <cfRule type="expression" dxfId="5182" priority="2457" stopIfTrue="1">
      <formula>AND($H438="",$G438&lt;&gt;"")</formula>
    </cfRule>
  </conditionalFormatting>
  <conditionalFormatting sqref="A438">
    <cfRule type="expression" dxfId="5181" priority="2452" stopIfTrue="1">
      <formula>$F438=""</formula>
    </cfRule>
    <cfRule type="expression" dxfId="5180" priority="2453" stopIfTrue="1">
      <formula>$J438&lt;&gt;""</formula>
    </cfRule>
    <cfRule type="expression" dxfId="5179" priority="2454" stopIfTrue="1">
      <formula>AND($G438="",$F438&lt;&gt;"")</formula>
    </cfRule>
  </conditionalFormatting>
  <conditionalFormatting sqref="A412">
    <cfRule type="expression" dxfId="5178" priority="2446" stopIfTrue="1">
      <formula>$I412=""</formula>
    </cfRule>
    <cfRule type="expression" dxfId="5177" priority="2447" stopIfTrue="1">
      <formula>AND($J412="",$I412&lt;&gt;"")</formula>
    </cfRule>
  </conditionalFormatting>
  <conditionalFormatting sqref="A130">
    <cfRule type="expression" dxfId="5176" priority="3285" stopIfTrue="1">
      <formula>$H130=""</formula>
    </cfRule>
    <cfRule type="expression" dxfId="5175" priority="3286" stopIfTrue="1">
      <formula>#REF!&lt;&gt;""</formula>
    </cfRule>
    <cfRule type="expression" dxfId="5174" priority="3287" stopIfTrue="1">
      <formula>AND(#REF!="",$H130&lt;&gt;"")</formula>
    </cfRule>
  </conditionalFormatting>
  <conditionalFormatting sqref="A130">
    <cfRule type="expression" dxfId="5173" priority="3288" stopIfTrue="1">
      <formula>$H130=""</formula>
    </cfRule>
    <cfRule type="expression" dxfId="5172" priority="3289" stopIfTrue="1">
      <formula>#REF!&lt;&gt;""</formula>
    </cfRule>
    <cfRule type="expression" dxfId="5171" priority="3290" stopIfTrue="1">
      <formula>AND($I135="",$H130&lt;&gt;"")</formula>
    </cfRule>
  </conditionalFormatting>
  <conditionalFormatting sqref="A438">
    <cfRule type="expression" dxfId="5170" priority="2440" stopIfTrue="1">
      <formula>$G438=""</formula>
    </cfRule>
    <cfRule type="expression" dxfId="5169" priority="2441" stopIfTrue="1">
      <formula>#REF!&lt;&gt;""</formula>
    </cfRule>
    <cfRule type="expression" dxfId="5168" priority="2442" stopIfTrue="1">
      <formula>AND($H438="",$G438&lt;&gt;"")</formula>
    </cfRule>
  </conditionalFormatting>
  <conditionalFormatting sqref="A438:A439">
    <cfRule type="expression" dxfId="5167" priority="2437" stopIfTrue="1">
      <formula>$F438=""</formula>
    </cfRule>
    <cfRule type="expression" dxfId="5166" priority="2438" stopIfTrue="1">
      <formula>$J438&lt;&gt;""</formula>
    </cfRule>
    <cfRule type="expression" dxfId="5165" priority="2439" stopIfTrue="1">
      <formula>AND($G438="",$F438&lt;&gt;"")</formula>
    </cfRule>
  </conditionalFormatting>
  <conditionalFormatting sqref="A439">
    <cfRule type="expression" dxfId="5164" priority="2434" stopIfTrue="1">
      <formula>$H439=""</formula>
    </cfRule>
    <cfRule type="expression" dxfId="5163" priority="2435" stopIfTrue="1">
      <formula>$N439&lt;&gt;""</formula>
    </cfRule>
    <cfRule type="expression" dxfId="5162" priority="2436" stopIfTrue="1">
      <formula>AND($I439="",$H439&lt;&gt;"")</formula>
    </cfRule>
  </conditionalFormatting>
  <conditionalFormatting sqref="A439">
    <cfRule type="expression" dxfId="5161" priority="2431" stopIfTrue="1">
      <formula>$G439=""</formula>
    </cfRule>
    <cfRule type="expression" dxfId="5160" priority="2432" stopIfTrue="1">
      <formula>$L439&lt;&gt;""</formula>
    </cfRule>
    <cfRule type="expression" dxfId="5159" priority="2433" stopIfTrue="1">
      <formula>AND($H439="",$G439&lt;&gt;"")</formula>
    </cfRule>
  </conditionalFormatting>
  <conditionalFormatting sqref="A439">
    <cfRule type="expression" dxfId="5158" priority="2428" stopIfTrue="1">
      <formula>$G439=""</formula>
    </cfRule>
    <cfRule type="expression" dxfId="5157" priority="2429" stopIfTrue="1">
      <formula>$L439&lt;&gt;""</formula>
    </cfRule>
    <cfRule type="expression" dxfId="5156" priority="2430" stopIfTrue="1">
      <formula>AND($H439="",$G439&lt;&gt;"")</formula>
    </cfRule>
  </conditionalFormatting>
  <conditionalFormatting sqref="A438">
    <cfRule type="expression" dxfId="5155" priority="2425" stopIfTrue="1">
      <formula>$H438=""</formula>
    </cfRule>
    <cfRule type="expression" dxfId="5154" priority="2426" stopIfTrue="1">
      <formula>$N438&lt;&gt;""</formula>
    </cfRule>
    <cfRule type="expression" dxfId="5153" priority="2427" stopIfTrue="1">
      <formula>AND($I438="",$H438&lt;&gt;"")</formula>
    </cfRule>
  </conditionalFormatting>
  <conditionalFormatting sqref="A438">
    <cfRule type="expression" dxfId="5152" priority="2422" stopIfTrue="1">
      <formula>$G438=""</formula>
    </cfRule>
    <cfRule type="expression" dxfId="5151" priority="2423" stopIfTrue="1">
      <formula>$L438&lt;&gt;""</formula>
    </cfRule>
    <cfRule type="expression" dxfId="5150" priority="2424" stopIfTrue="1">
      <formula>AND($H438="",$G438&lt;&gt;"")</formula>
    </cfRule>
  </conditionalFormatting>
  <conditionalFormatting sqref="A438">
    <cfRule type="expression" dxfId="5149" priority="2419" stopIfTrue="1">
      <formula>$G438=""</formula>
    </cfRule>
    <cfRule type="expression" dxfId="5148" priority="2420" stopIfTrue="1">
      <formula>$L438&lt;&gt;""</formula>
    </cfRule>
    <cfRule type="expression" dxfId="5147" priority="2421" stopIfTrue="1">
      <formula>AND($H438="",$G438&lt;&gt;"")</formula>
    </cfRule>
  </conditionalFormatting>
  <conditionalFormatting sqref="A158">
    <cfRule type="expression" dxfId="5146" priority="2416" stopIfTrue="1">
      <formula>$F158=""</formula>
    </cfRule>
    <cfRule type="expression" dxfId="5145" priority="2417" stopIfTrue="1">
      <formula>#REF!&lt;&gt;""</formula>
    </cfRule>
    <cfRule type="expression" dxfId="5144" priority="2418" stopIfTrue="1">
      <formula>AND($G158="",$F158&lt;&gt;"")</formula>
    </cfRule>
  </conditionalFormatting>
  <conditionalFormatting sqref="A158">
    <cfRule type="expression" dxfId="5143" priority="2413" stopIfTrue="1">
      <formula>$F158=""</formula>
    </cfRule>
    <cfRule type="expression" dxfId="5142" priority="2414" stopIfTrue="1">
      <formula>#REF!&lt;&gt;""</formula>
    </cfRule>
    <cfRule type="expression" dxfId="5141" priority="2415" stopIfTrue="1">
      <formula>AND($G158="",$F158&lt;&gt;"")</formula>
    </cfRule>
  </conditionalFormatting>
  <conditionalFormatting sqref="A158">
    <cfRule type="expression" dxfId="5140" priority="2410" stopIfTrue="1">
      <formula>$F158=""</formula>
    </cfRule>
    <cfRule type="expression" dxfId="5139" priority="2411" stopIfTrue="1">
      <formula>#REF!&lt;&gt;""</formula>
    </cfRule>
    <cfRule type="expression" dxfId="5138" priority="2412" stopIfTrue="1">
      <formula>AND($G158="",$F158&lt;&gt;"")</formula>
    </cfRule>
  </conditionalFormatting>
  <conditionalFormatting sqref="A242:A243">
    <cfRule type="expression" dxfId="5137" priority="2396" stopIfTrue="1">
      <formula>$C242=""</formula>
    </cfRule>
    <cfRule type="expression" dxfId="5136" priority="2397" stopIfTrue="1">
      <formula>$G242&lt;&gt;""</formula>
    </cfRule>
  </conditionalFormatting>
  <conditionalFormatting sqref="A242:A243">
    <cfRule type="expression" dxfId="5135" priority="2394" stopIfTrue="1">
      <formula>$C242=""</formula>
    </cfRule>
    <cfRule type="expression" dxfId="5134" priority="2395" stopIfTrue="1">
      <formula>$D242&lt;&gt;""</formula>
    </cfRule>
  </conditionalFormatting>
  <conditionalFormatting sqref="A417">
    <cfRule type="expression" dxfId="5133" priority="2369" stopIfTrue="1">
      <formula>$C417=""</formula>
    </cfRule>
    <cfRule type="expression" dxfId="5132" priority="2370" stopIfTrue="1">
      <formula>$G417&lt;&gt;""</formula>
    </cfRule>
  </conditionalFormatting>
  <conditionalFormatting sqref="A309:A311">
    <cfRule type="expression" dxfId="5131" priority="2331" stopIfTrue="1">
      <formula>$F309=""</formula>
    </cfRule>
    <cfRule type="expression" dxfId="5130" priority="2332" stopIfTrue="1">
      <formula>#REF!&lt;&gt;""</formula>
    </cfRule>
    <cfRule type="expression" dxfId="5129" priority="2333" stopIfTrue="1">
      <formula>AND($G309="",$F309&lt;&gt;"")</formula>
    </cfRule>
  </conditionalFormatting>
  <conditionalFormatting sqref="A309:A311">
    <cfRule type="expression" dxfId="5128" priority="2329" stopIfTrue="1">
      <formula>$C309=""</formula>
    </cfRule>
    <cfRule type="expression" dxfId="5127" priority="2330" stopIfTrue="1">
      <formula>$G309&lt;&gt;""</formula>
    </cfRule>
  </conditionalFormatting>
  <conditionalFormatting sqref="N309:N313 E309:K313">
    <cfRule type="expression" dxfId="5126" priority="2327" stopIfTrue="1">
      <formula>$D309=""</formula>
    </cfRule>
    <cfRule type="expression" dxfId="5125" priority="2328" stopIfTrue="1">
      <formula>AND($E309="",$D309&lt;&gt;"")</formula>
    </cfRule>
  </conditionalFormatting>
  <conditionalFormatting sqref="A309:A310">
    <cfRule type="expression" dxfId="5124" priority="2324" stopIfTrue="1">
      <formula>$F309=""</formula>
    </cfRule>
    <cfRule type="expression" dxfId="5123" priority="2325" stopIfTrue="1">
      <formula>#REF!&lt;&gt;""</formula>
    </cfRule>
    <cfRule type="expression" dxfId="5122" priority="2326" stopIfTrue="1">
      <formula>AND($G309="",$F309&lt;&gt;"")</formula>
    </cfRule>
  </conditionalFormatting>
  <conditionalFormatting sqref="A309:A310">
    <cfRule type="expression" dxfId="5121" priority="2321" stopIfTrue="1">
      <formula>$F309=""</formula>
    </cfRule>
    <cfRule type="expression" dxfId="5120" priority="2322" stopIfTrue="1">
      <formula>#REF!&lt;&gt;""</formula>
    </cfRule>
    <cfRule type="expression" dxfId="5119" priority="2323" stopIfTrue="1">
      <formula>AND($G309="",$F309&lt;&gt;"")</formula>
    </cfRule>
  </conditionalFormatting>
  <conditionalFormatting sqref="A309:A310">
    <cfRule type="expression" dxfId="5118" priority="2318" stopIfTrue="1">
      <formula>$F309=""</formula>
    </cfRule>
    <cfRule type="expression" dxfId="5117" priority="2319" stopIfTrue="1">
      <formula>#REF!&lt;&gt;""</formula>
    </cfRule>
    <cfRule type="expression" dxfId="5116" priority="2320" stopIfTrue="1">
      <formula>AND($G309="",$F309&lt;&gt;"")</formula>
    </cfRule>
  </conditionalFormatting>
  <conditionalFormatting sqref="A309:A310">
    <cfRule type="expression" dxfId="5115" priority="2315" stopIfTrue="1">
      <formula>$F309=""</formula>
    </cfRule>
    <cfRule type="expression" dxfId="5114" priority="2316" stopIfTrue="1">
      <formula>#REF!&lt;&gt;""</formula>
    </cfRule>
    <cfRule type="expression" dxfId="5113" priority="2317" stopIfTrue="1">
      <formula>AND($G309="",$F309&lt;&gt;"")</formula>
    </cfRule>
  </conditionalFormatting>
  <conditionalFormatting sqref="A311">
    <cfRule type="expression" dxfId="5112" priority="2313" stopIfTrue="1">
      <formula>$C311=""</formula>
    </cfRule>
    <cfRule type="expression" dxfId="5111" priority="2314" stopIfTrue="1">
      <formula>$G311&lt;&gt;""</formula>
    </cfRule>
  </conditionalFormatting>
  <conditionalFormatting sqref="A311">
    <cfRule type="expression" dxfId="5110" priority="2310" stopIfTrue="1">
      <formula>$F311=""</formula>
    </cfRule>
    <cfRule type="expression" dxfId="5109" priority="2311" stopIfTrue="1">
      <formula>#REF!&lt;&gt;""</formula>
    </cfRule>
    <cfRule type="expression" dxfId="5108" priority="2312" stopIfTrue="1">
      <formula>AND($G311="",$F311&lt;&gt;"")</formula>
    </cfRule>
  </conditionalFormatting>
  <conditionalFormatting sqref="A311">
    <cfRule type="expression" dxfId="5107" priority="2307" stopIfTrue="1">
      <formula>$F311=""</formula>
    </cfRule>
    <cfRule type="expression" dxfId="5106" priority="2308" stopIfTrue="1">
      <formula>#REF!&lt;&gt;""</formula>
    </cfRule>
    <cfRule type="expression" dxfId="5105" priority="2309" stopIfTrue="1">
      <formula>AND($G311="",$F311&lt;&gt;"")</formula>
    </cfRule>
  </conditionalFormatting>
  <conditionalFormatting sqref="A311">
    <cfRule type="expression" dxfId="5104" priority="2305" stopIfTrue="1">
      <formula>$C311=""</formula>
    </cfRule>
    <cfRule type="expression" dxfId="5103" priority="2306" stopIfTrue="1">
      <formula>$G311&lt;&gt;""</formula>
    </cfRule>
  </conditionalFormatting>
  <conditionalFormatting sqref="A311">
    <cfRule type="expression" dxfId="5102" priority="2302" stopIfTrue="1">
      <formula>$F311=""</formula>
    </cfRule>
    <cfRule type="expression" dxfId="5101" priority="2303" stopIfTrue="1">
      <formula>#REF!&lt;&gt;""</formula>
    </cfRule>
    <cfRule type="expression" dxfId="5100" priority="2304" stopIfTrue="1">
      <formula>AND($G311="",$F311&lt;&gt;"")</formula>
    </cfRule>
  </conditionalFormatting>
  <conditionalFormatting sqref="A311">
    <cfRule type="expression" dxfId="5099" priority="2300" stopIfTrue="1">
      <formula>$C311=""</formula>
    </cfRule>
    <cfRule type="expression" dxfId="5098" priority="2301" stopIfTrue="1">
      <formula>$G311&lt;&gt;""</formula>
    </cfRule>
  </conditionalFormatting>
  <conditionalFormatting sqref="A464">
    <cfRule type="expression" dxfId="5097" priority="2298" stopIfTrue="1">
      <formula>$G464=""</formula>
    </cfRule>
    <cfRule type="expression" dxfId="5096" priority="2299" stopIfTrue="1">
      <formula>AND($H464="",$G464&lt;&gt;"")</formula>
    </cfRule>
  </conditionalFormatting>
  <conditionalFormatting sqref="M95">
    <cfRule type="expression" dxfId="5095" priority="2297" stopIfTrue="1">
      <formula>#REF!&lt;&gt;""</formula>
    </cfRule>
  </conditionalFormatting>
  <conditionalFormatting sqref="M95">
    <cfRule type="expression" dxfId="5094" priority="2296" stopIfTrue="1">
      <formula>$I95&lt;&gt;""</formula>
    </cfRule>
  </conditionalFormatting>
  <conditionalFormatting sqref="M95">
    <cfRule type="expression" dxfId="5093" priority="2293" stopIfTrue="1">
      <formula>$H95=""</formula>
    </cfRule>
    <cfRule type="expression" dxfId="5092" priority="2294" stopIfTrue="1">
      <formula>#REF!&lt;&gt;""</formula>
    </cfRule>
    <cfRule type="expression" dxfId="5091" priority="2295" stopIfTrue="1">
      <formula>AND($I95="",$H95&lt;&gt;"")</formula>
    </cfRule>
  </conditionalFormatting>
  <conditionalFormatting sqref="A141">
    <cfRule type="expression" dxfId="5090" priority="2291" stopIfTrue="1">
      <formula>$C141=""</formula>
    </cfRule>
    <cfRule type="expression" dxfId="5089" priority="2292" stopIfTrue="1">
      <formula>$D141&lt;&gt;""</formula>
    </cfRule>
  </conditionalFormatting>
  <conditionalFormatting sqref="A141">
    <cfRule type="expression" dxfId="5088" priority="2289" stopIfTrue="1">
      <formula>$C141=""</formula>
    </cfRule>
    <cfRule type="expression" dxfId="5087" priority="2290" stopIfTrue="1">
      <formula>$D141&lt;&gt;""</formula>
    </cfRule>
  </conditionalFormatting>
  <conditionalFormatting sqref="A141">
    <cfRule type="expression" dxfId="5086" priority="2287" stopIfTrue="1">
      <formula>$D141=""</formula>
    </cfRule>
    <cfRule type="expression" dxfId="5085" priority="2288" stopIfTrue="1">
      <formula>$E141&lt;&gt;""</formula>
    </cfRule>
  </conditionalFormatting>
  <conditionalFormatting sqref="A141">
    <cfRule type="expression" dxfId="5084" priority="2285" stopIfTrue="1">
      <formula>$D141=""</formula>
    </cfRule>
    <cfRule type="expression" dxfId="5083" priority="2286" stopIfTrue="1">
      <formula>$E141&lt;&gt;""</formula>
    </cfRule>
  </conditionalFormatting>
  <conditionalFormatting sqref="A141">
    <cfRule type="expression" dxfId="5082" priority="2283" stopIfTrue="1">
      <formula>$D141=""</formula>
    </cfRule>
    <cfRule type="expression" dxfId="5081" priority="2284" stopIfTrue="1">
      <formula>$E141&lt;&gt;""</formula>
    </cfRule>
  </conditionalFormatting>
  <conditionalFormatting sqref="A141">
    <cfRule type="expression" dxfId="5080" priority="2281" stopIfTrue="1">
      <formula>$D141=""</formula>
    </cfRule>
    <cfRule type="expression" dxfId="5079" priority="2282" stopIfTrue="1">
      <formula>$E141&lt;&gt;""</formula>
    </cfRule>
  </conditionalFormatting>
  <conditionalFormatting sqref="A373">
    <cfRule type="expression" dxfId="5078" priority="2279" stopIfTrue="1">
      <formula>$C373=""</formula>
    </cfRule>
    <cfRule type="expression" dxfId="5077" priority="2280" stopIfTrue="1">
      <formula>$G373&lt;&gt;""</formula>
    </cfRule>
  </conditionalFormatting>
  <conditionalFormatting sqref="A373">
    <cfRule type="expression" dxfId="5076" priority="2277" stopIfTrue="1">
      <formula>$C373=""</formula>
    </cfRule>
    <cfRule type="expression" dxfId="5075" priority="2278" stopIfTrue="1">
      <formula>$G373&lt;&gt;""</formula>
    </cfRule>
  </conditionalFormatting>
  <conditionalFormatting sqref="A373">
    <cfRule type="expression" dxfId="5074" priority="2275" stopIfTrue="1">
      <formula>$C373=""</formula>
    </cfRule>
    <cfRule type="expression" dxfId="5073" priority="2276" stopIfTrue="1">
      <formula>$G373&lt;&gt;""</formula>
    </cfRule>
  </conditionalFormatting>
  <conditionalFormatting sqref="A464">
    <cfRule type="expression" dxfId="5072" priority="1551" stopIfTrue="1">
      <formula>$I464=""</formula>
    </cfRule>
    <cfRule type="expression" dxfId="5071" priority="1552" stopIfTrue="1">
      <formula>AND($J464="",$I464&lt;&gt;"")</formula>
    </cfRule>
  </conditionalFormatting>
  <conditionalFormatting sqref="E308">
    <cfRule type="expression" dxfId="5070" priority="1546" stopIfTrue="1">
      <formula>$D308=""</formula>
    </cfRule>
    <cfRule type="expression" dxfId="5069" priority="1547" stopIfTrue="1">
      <formula>AND($E308="",$D308&lt;&gt;"")</formula>
    </cfRule>
  </conditionalFormatting>
  <conditionalFormatting sqref="A93">
    <cfRule type="expression" dxfId="5068" priority="1521" stopIfTrue="1">
      <formula>$F93=""</formula>
    </cfRule>
    <cfRule type="expression" dxfId="5067" priority="1522" stopIfTrue="1">
      <formula>#REF!&lt;&gt;""</formula>
    </cfRule>
    <cfRule type="expression" dxfId="5066" priority="1523" stopIfTrue="1">
      <formula>AND($G93="",$F93&lt;&gt;"")</formula>
    </cfRule>
  </conditionalFormatting>
  <conditionalFormatting sqref="A93">
    <cfRule type="expression" dxfId="5065" priority="1518" stopIfTrue="1">
      <formula>$F93=""</formula>
    </cfRule>
    <cfRule type="expression" dxfId="5064" priority="1519" stopIfTrue="1">
      <formula>#REF!&lt;&gt;""</formula>
    </cfRule>
    <cfRule type="expression" dxfId="5063" priority="1520" stopIfTrue="1">
      <formula>AND($G93="",$F93&lt;&gt;"")</formula>
    </cfRule>
  </conditionalFormatting>
  <conditionalFormatting sqref="A93">
    <cfRule type="expression" dxfId="5062" priority="1515" stopIfTrue="1">
      <formula>$F93=""</formula>
    </cfRule>
    <cfRule type="expression" dxfId="5061" priority="1516" stopIfTrue="1">
      <formula>#REF!&lt;&gt;""</formula>
    </cfRule>
    <cfRule type="expression" dxfId="5060" priority="1517" stopIfTrue="1">
      <formula>AND($G93="",$F93&lt;&gt;"")</formula>
    </cfRule>
  </conditionalFormatting>
  <conditionalFormatting sqref="A99:A100">
    <cfRule type="expression" dxfId="5059" priority="1512" stopIfTrue="1">
      <formula>$F99=""</formula>
    </cfRule>
    <cfRule type="expression" dxfId="5058" priority="1513" stopIfTrue="1">
      <formula>#REF!&lt;&gt;""</formula>
    </cfRule>
    <cfRule type="expression" dxfId="5057" priority="1514" stopIfTrue="1">
      <formula>AND($G99="",$F99&lt;&gt;"")</formula>
    </cfRule>
  </conditionalFormatting>
  <conditionalFormatting sqref="A99:A100">
    <cfRule type="expression" dxfId="5056" priority="1509" stopIfTrue="1">
      <formula>$F99=""</formula>
    </cfRule>
    <cfRule type="expression" dxfId="5055" priority="1510" stopIfTrue="1">
      <formula>#REF!&lt;&gt;""</formula>
    </cfRule>
    <cfRule type="expression" dxfId="5054" priority="1511" stopIfTrue="1">
      <formula>AND($G99="",$F99&lt;&gt;"")</formula>
    </cfRule>
  </conditionalFormatting>
  <conditionalFormatting sqref="A99">
    <cfRule type="expression" dxfId="5053" priority="1506" stopIfTrue="1">
      <formula>$F99=""</formula>
    </cfRule>
    <cfRule type="expression" dxfId="5052" priority="1507" stopIfTrue="1">
      <formula>#REF!&lt;&gt;""</formula>
    </cfRule>
    <cfRule type="expression" dxfId="5051" priority="1508" stopIfTrue="1">
      <formula>AND($G99="",$F99&lt;&gt;"")</formula>
    </cfRule>
  </conditionalFormatting>
  <conditionalFormatting sqref="A99">
    <cfRule type="expression" dxfId="5050" priority="1503" stopIfTrue="1">
      <formula>$F99=""</formula>
    </cfRule>
    <cfRule type="expression" dxfId="5049" priority="1504" stopIfTrue="1">
      <formula>#REF!&lt;&gt;""</formula>
    </cfRule>
    <cfRule type="expression" dxfId="5048" priority="1505" stopIfTrue="1">
      <formula>AND($G99="",$F99&lt;&gt;"")</formula>
    </cfRule>
  </conditionalFormatting>
  <conditionalFormatting sqref="A99">
    <cfRule type="expression" dxfId="5047" priority="1500" stopIfTrue="1">
      <formula>$F99=""</formula>
    </cfRule>
    <cfRule type="expression" dxfId="5046" priority="1501" stopIfTrue="1">
      <formula>#REF!&lt;&gt;""</formula>
    </cfRule>
    <cfRule type="expression" dxfId="5045" priority="1502" stopIfTrue="1">
      <formula>AND($G99="",$F99&lt;&gt;"")</formula>
    </cfRule>
  </conditionalFormatting>
  <conditionalFormatting sqref="A121:A122">
    <cfRule type="expression" dxfId="5044" priority="1497" stopIfTrue="1">
      <formula>$F121=""</formula>
    </cfRule>
    <cfRule type="expression" dxfId="5043" priority="1498" stopIfTrue="1">
      <formula>#REF!&lt;&gt;""</formula>
    </cfRule>
    <cfRule type="expression" dxfId="5042" priority="1499" stopIfTrue="1">
      <formula>AND($G121="",$F121&lt;&gt;"")</formula>
    </cfRule>
  </conditionalFormatting>
  <conditionalFormatting sqref="A121:A122">
    <cfRule type="expression" dxfId="5041" priority="1494" stopIfTrue="1">
      <formula>$F121=""</formula>
    </cfRule>
    <cfRule type="expression" dxfId="5040" priority="1495" stopIfTrue="1">
      <formula>#REF!&lt;&gt;""</formula>
    </cfRule>
    <cfRule type="expression" dxfId="5039" priority="1496" stopIfTrue="1">
      <formula>AND($G121="",$F121&lt;&gt;"")</formula>
    </cfRule>
  </conditionalFormatting>
  <conditionalFormatting sqref="A121">
    <cfRule type="expression" dxfId="5038" priority="1491" stopIfTrue="1">
      <formula>$F121=""</formula>
    </cfRule>
    <cfRule type="expression" dxfId="5037" priority="1492" stopIfTrue="1">
      <formula>#REF!&lt;&gt;""</formula>
    </cfRule>
    <cfRule type="expression" dxfId="5036" priority="1493" stopIfTrue="1">
      <formula>AND($G121="",$F121&lt;&gt;"")</formula>
    </cfRule>
  </conditionalFormatting>
  <conditionalFormatting sqref="A121">
    <cfRule type="expression" dxfId="5035" priority="1488" stopIfTrue="1">
      <formula>$F121=""</formula>
    </cfRule>
    <cfRule type="expression" dxfId="5034" priority="1489" stopIfTrue="1">
      <formula>#REF!&lt;&gt;""</formula>
    </cfRule>
    <cfRule type="expression" dxfId="5033" priority="1490" stopIfTrue="1">
      <formula>AND($G121="",$F121&lt;&gt;"")</formula>
    </cfRule>
  </conditionalFormatting>
  <conditionalFormatting sqref="A121">
    <cfRule type="expression" dxfId="5032" priority="1485" stopIfTrue="1">
      <formula>$F121=""</formula>
    </cfRule>
    <cfRule type="expression" dxfId="5031" priority="1486" stopIfTrue="1">
      <formula>#REF!&lt;&gt;""</formula>
    </cfRule>
    <cfRule type="expression" dxfId="5030" priority="1487" stopIfTrue="1">
      <formula>AND($G121="",$F121&lt;&gt;"")</formula>
    </cfRule>
  </conditionalFormatting>
  <conditionalFormatting sqref="A153:A157">
    <cfRule type="expression" dxfId="5029" priority="1482" stopIfTrue="1">
      <formula>$F153=""</formula>
    </cfRule>
    <cfRule type="expression" dxfId="5028" priority="1483" stopIfTrue="1">
      <formula>#REF!&lt;&gt;""</formula>
    </cfRule>
    <cfRule type="expression" dxfId="5027" priority="1484" stopIfTrue="1">
      <formula>AND($G153="",$F153&lt;&gt;"")</formula>
    </cfRule>
  </conditionalFormatting>
  <conditionalFormatting sqref="A153:A157">
    <cfRule type="expression" dxfId="5026" priority="1479" stopIfTrue="1">
      <formula>$F153=""</formula>
    </cfRule>
    <cfRule type="expression" dxfId="5025" priority="1480" stopIfTrue="1">
      <formula>#REF!&lt;&gt;""</formula>
    </cfRule>
    <cfRule type="expression" dxfId="5024" priority="1481" stopIfTrue="1">
      <formula>AND($G153="",$F153&lt;&gt;"")</formula>
    </cfRule>
  </conditionalFormatting>
  <conditionalFormatting sqref="A153:A157">
    <cfRule type="expression" dxfId="5023" priority="1476" stopIfTrue="1">
      <formula>$F153=""</formula>
    </cfRule>
    <cfRule type="expression" dxfId="5022" priority="1477" stopIfTrue="1">
      <formula>#REF!&lt;&gt;""</formula>
    </cfRule>
    <cfRule type="expression" dxfId="5021" priority="1478" stopIfTrue="1">
      <formula>AND($G153="",$F153&lt;&gt;"")</formula>
    </cfRule>
  </conditionalFormatting>
  <conditionalFormatting sqref="A153">
    <cfRule type="expression" dxfId="5020" priority="1473" stopIfTrue="1">
      <formula>$F153=""</formula>
    </cfRule>
    <cfRule type="expression" dxfId="5019" priority="1474" stopIfTrue="1">
      <formula>#REF!&lt;&gt;""</formula>
    </cfRule>
    <cfRule type="expression" dxfId="5018" priority="1475" stopIfTrue="1">
      <formula>AND($G153="",$F153&lt;&gt;"")</formula>
    </cfRule>
  </conditionalFormatting>
  <conditionalFormatting sqref="A153">
    <cfRule type="expression" dxfId="5017" priority="1470" stopIfTrue="1">
      <formula>$F153=""</formula>
    </cfRule>
    <cfRule type="expression" dxfId="5016" priority="1471" stopIfTrue="1">
      <formula>#REF!&lt;&gt;""</formula>
    </cfRule>
    <cfRule type="expression" dxfId="5015" priority="1472" stopIfTrue="1">
      <formula>AND($G153="",$F153&lt;&gt;"")</formula>
    </cfRule>
  </conditionalFormatting>
  <conditionalFormatting sqref="A153">
    <cfRule type="expression" dxfId="5014" priority="1467" stopIfTrue="1">
      <formula>$F153=""</formula>
    </cfRule>
    <cfRule type="expression" dxfId="5013" priority="1468" stopIfTrue="1">
      <formula>#REF!&lt;&gt;""</formula>
    </cfRule>
    <cfRule type="expression" dxfId="5012" priority="1469" stopIfTrue="1">
      <formula>AND($G153="",$F153&lt;&gt;"")</formula>
    </cfRule>
  </conditionalFormatting>
  <conditionalFormatting sqref="A186:A187">
    <cfRule type="expression" dxfId="5011" priority="1464" stopIfTrue="1">
      <formula>$F186=""</formula>
    </cfRule>
    <cfRule type="expression" dxfId="5010" priority="1465" stopIfTrue="1">
      <formula>#REF!&lt;&gt;""</formula>
    </cfRule>
    <cfRule type="expression" dxfId="5009" priority="1466" stopIfTrue="1">
      <formula>AND($G186="",$F186&lt;&gt;"")</formula>
    </cfRule>
  </conditionalFormatting>
  <conditionalFormatting sqref="A186:A187">
    <cfRule type="expression" dxfId="5008" priority="1461" stopIfTrue="1">
      <formula>$F186=""</formula>
    </cfRule>
    <cfRule type="expression" dxfId="5007" priority="1462" stopIfTrue="1">
      <formula>#REF!&lt;&gt;""</formula>
    </cfRule>
    <cfRule type="expression" dxfId="5006" priority="1463" stopIfTrue="1">
      <formula>AND($G186="",$F186&lt;&gt;"")</formula>
    </cfRule>
  </conditionalFormatting>
  <conditionalFormatting sqref="A186:A187">
    <cfRule type="expression" dxfId="5005" priority="1458" stopIfTrue="1">
      <formula>$F186=""</formula>
    </cfRule>
    <cfRule type="expression" dxfId="5004" priority="1459" stopIfTrue="1">
      <formula>#REF!&lt;&gt;""</formula>
    </cfRule>
    <cfRule type="expression" dxfId="5003" priority="1460" stopIfTrue="1">
      <formula>AND($G186="",$F186&lt;&gt;"")</formula>
    </cfRule>
  </conditionalFormatting>
  <conditionalFormatting sqref="A186:A187">
    <cfRule type="expression" dxfId="5002" priority="1455" stopIfTrue="1">
      <formula>$F186=""</formula>
    </cfRule>
    <cfRule type="expression" dxfId="5001" priority="1456" stopIfTrue="1">
      <formula>#REF!&lt;&gt;""</formula>
    </cfRule>
    <cfRule type="expression" dxfId="5000" priority="1457" stopIfTrue="1">
      <formula>AND($G186="",$F186&lt;&gt;"")</formula>
    </cfRule>
  </conditionalFormatting>
  <conditionalFormatting sqref="A186">
    <cfRule type="expression" dxfId="4999" priority="1452" stopIfTrue="1">
      <formula>$F186=""</formula>
    </cfRule>
    <cfRule type="expression" dxfId="4998" priority="1453" stopIfTrue="1">
      <formula>#REF!&lt;&gt;""</formula>
    </cfRule>
    <cfRule type="expression" dxfId="4997" priority="1454" stopIfTrue="1">
      <formula>AND($G186="",$F186&lt;&gt;"")</formula>
    </cfRule>
  </conditionalFormatting>
  <conditionalFormatting sqref="A186">
    <cfRule type="expression" dxfId="4996" priority="1449" stopIfTrue="1">
      <formula>$F186=""</formula>
    </cfRule>
    <cfRule type="expression" dxfId="4995" priority="1450" stopIfTrue="1">
      <formula>#REF!&lt;&gt;""</formula>
    </cfRule>
    <cfRule type="expression" dxfId="4994" priority="1451" stopIfTrue="1">
      <formula>AND($G186="",$F186&lt;&gt;"")</formula>
    </cfRule>
  </conditionalFormatting>
  <conditionalFormatting sqref="A186">
    <cfRule type="expression" dxfId="4993" priority="1446" stopIfTrue="1">
      <formula>$F186=""</formula>
    </cfRule>
    <cfRule type="expression" dxfId="4992" priority="1447" stopIfTrue="1">
      <formula>#REF!&lt;&gt;""</formula>
    </cfRule>
    <cfRule type="expression" dxfId="4991" priority="1448" stopIfTrue="1">
      <formula>AND($G186="",$F186&lt;&gt;"")</formula>
    </cfRule>
  </conditionalFormatting>
  <conditionalFormatting sqref="A239:A240">
    <cfRule type="expression" dxfId="4990" priority="1443" stopIfTrue="1">
      <formula>$F239=""</formula>
    </cfRule>
    <cfRule type="expression" dxfId="4989" priority="1444" stopIfTrue="1">
      <formula>#REF!&lt;&gt;""</formula>
    </cfRule>
    <cfRule type="expression" dxfId="4988" priority="1445" stopIfTrue="1">
      <formula>AND($G239="",$F239&lt;&gt;"")</formula>
    </cfRule>
  </conditionalFormatting>
  <conditionalFormatting sqref="A239:A240">
    <cfRule type="expression" dxfId="4987" priority="1440" stopIfTrue="1">
      <formula>$F239=""</formula>
    </cfRule>
    <cfRule type="expression" dxfId="4986" priority="1441" stopIfTrue="1">
      <formula>#REF!&lt;&gt;""</formula>
    </cfRule>
    <cfRule type="expression" dxfId="4985" priority="1442" stopIfTrue="1">
      <formula>AND($G239="",$F239&lt;&gt;"")</formula>
    </cfRule>
  </conditionalFormatting>
  <conditionalFormatting sqref="A239:A240">
    <cfRule type="expression" dxfId="4984" priority="1437" stopIfTrue="1">
      <formula>$F239=""</formula>
    </cfRule>
    <cfRule type="expression" dxfId="4983" priority="1438" stopIfTrue="1">
      <formula>#REF!&lt;&gt;""</formula>
    </cfRule>
    <cfRule type="expression" dxfId="4982" priority="1439" stopIfTrue="1">
      <formula>AND($G239="",$F239&lt;&gt;"")</formula>
    </cfRule>
  </conditionalFormatting>
  <conditionalFormatting sqref="A239:A240">
    <cfRule type="expression" dxfId="4981" priority="1434" stopIfTrue="1">
      <formula>$F239=""</formula>
    </cfRule>
    <cfRule type="expression" dxfId="4980" priority="1435" stopIfTrue="1">
      <formula>#REF!&lt;&gt;""</formula>
    </cfRule>
    <cfRule type="expression" dxfId="4979" priority="1436" stopIfTrue="1">
      <formula>AND($G239="",$F239&lt;&gt;"")</formula>
    </cfRule>
  </conditionalFormatting>
  <conditionalFormatting sqref="A239:A240">
    <cfRule type="expression" dxfId="4978" priority="1431" stopIfTrue="1">
      <formula>$F239=""</formula>
    </cfRule>
    <cfRule type="expression" dxfId="4977" priority="1432" stopIfTrue="1">
      <formula>#REF!&lt;&gt;""</formula>
    </cfRule>
    <cfRule type="expression" dxfId="4976" priority="1433" stopIfTrue="1">
      <formula>AND($G239="",$F239&lt;&gt;"")</formula>
    </cfRule>
  </conditionalFormatting>
  <conditionalFormatting sqref="A239">
    <cfRule type="expression" dxfId="4975" priority="1428" stopIfTrue="1">
      <formula>$F239=""</formula>
    </cfRule>
    <cfRule type="expression" dxfId="4974" priority="1429" stopIfTrue="1">
      <formula>#REF!&lt;&gt;""</formula>
    </cfRule>
    <cfRule type="expression" dxfId="4973" priority="1430" stopIfTrue="1">
      <formula>AND($G239="",$F239&lt;&gt;"")</formula>
    </cfRule>
  </conditionalFormatting>
  <conditionalFormatting sqref="A239">
    <cfRule type="expression" dxfId="4972" priority="1425" stopIfTrue="1">
      <formula>$F239=""</formula>
    </cfRule>
    <cfRule type="expression" dxfId="4971" priority="1426" stopIfTrue="1">
      <formula>#REF!&lt;&gt;""</formula>
    </cfRule>
    <cfRule type="expression" dxfId="4970" priority="1427" stopIfTrue="1">
      <formula>AND($G239="",$F239&lt;&gt;"")</formula>
    </cfRule>
  </conditionalFormatting>
  <conditionalFormatting sqref="A239">
    <cfRule type="expression" dxfId="4969" priority="1422" stopIfTrue="1">
      <formula>$F239=""</formula>
    </cfRule>
    <cfRule type="expression" dxfId="4968" priority="1423" stopIfTrue="1">
      <formula>#REF!&lt;&gt;""</formula>
    </cfRule>
    <cfRule type="expression" dxfId="4967" priority="1424" stopIfTrue="1">
      <formula>AND($G239="",$F239&lt;&gt;"")</formula>
    </cfRule>
  </conditionalFormatting>
  <conditionalFormatting sqref="A309:A310">
    <cfRule type="expression" dxfId="4966" priority="1419" stopIfTrue="1">
      <formula>$F309=""</formula>
    </cfRule>
    <cfRule type="expression" dxfId="4965" priority="1420" stopIfTrue="1">
      <formula>#REF!&lt;&gt;""</formula>
    </cfRule>
    <cfRule type="expression" dxfId="4964" priority="1421" stopIfTrue="1">
      <formula>AND($G309="",$F309&lt;&gt;"")</formula>
    </cfRule>
  </conditionalFormatting>
  <conditionalFormatting sqref="A309:A310">
    <cfRule type="expression" dxfId="4963" priority="1416" stopIfTrue="1">
      <formula>$F309=""</formula>
    </cfRule>
    <cfRule type="expression" dxfId="4962" priority="1417" stopIfTrue="1">
      <formula>#REF!&lt;&gt;""</formula>
    </cfRule>
    <cfRule type="expression" dxfId="4961" priority="1418" stopIfTrue="1">
      <formula>AND($G309="",$F309&lt;&gt;"")</formula>
    </cfRule>
  </conditionalFormatting>
  <conditionalFormatting sqref="A309:A310">
    <cfRule type="expression" dxfId="4960" priority="1413" stopIfTrue="1">
      <formula>$F309=""</formula>
    </cfRule>
    <cfRule type="expression" dxfId="4959" priority="1414" stopIfTrue="1">
      <formula>#REF!&lt;&gt;""</formula>
    </cfRule>
    <cfRule type="expression" dxfId="4958" priority="1415" stopIfTrue="1">
      <formula>AND($G309="",$F309&lt;&gt;"")</formula>
    </cfRule>
  </conditionalFormatting>
  <conditionalFormatting sqref="A309:A310">
    <cfRule type="expression" dxfId="4957" priority="1410" stopIfTrue="1">
      <formula>$F309=""</formula>
    </cfRule>
    <cfRule type="expression" dxfId="4956" priority="1411" stopIfTrue="1">
      <formula>#REF!&lt;&gt;""</formula>
    </cfRule>
    <cfRule type="expression" dxfId="4955" priority="1412" stopIfTrue="1">
      <formula>AND($G309="",$F309&lt;&gt;"")</formula>
    </cfRule>
  </conditionalFormatting>
  <conditionalFormatting sqref="A309:A310">
    <cfRule type="expression" dxfId="4954" priority="1407" stopIfTrue="1">
      <formula>$F309=""</formula>
    </cfRule>
    <cfRule type="expression" dxfId="4953" priority="1408" stopIfTrue="1">
      <formula>#REF!&lt;&gt;""</formula>
    </cfRule>
    <cfRule type="expression" dxfId="4952" priority="1409" stopIfTrue="1">
      <formula>AND($G309="",$F309&lt;&gt;"")</formula>
    </cfRule>
  </conditionalFormatting>
  <conditionalFormatting sqref="A309">
    <cfRule type="expression" dxfId="4951" priority="1404" stopIfTrue="1">
      <formula>$F309=""</formula>
    </cfRule>
    <cfRule type="expression" dxfId="4950" priority="1405" stopIfTrue="1">
      <formula>#REF!&lt;&gt;""</formula>
    </cfRule>
    <cfRule type="expression" dxfId="4949" priority="1406" stopIfTrue="1">
      <formula>AND($G309="",$F309&lt;&gt;"")</formula>
    </cfRule>
  </conditionalFormatting>
  <conditionalFormatting sqref="A309">
    <cfRule type="expression" dxfId="4948" priority="1401" stopIfTrue="1">
      <formula>$F309=""</formula>
    </cfRule>
    <cfRule type="expression" dxfId="4947" priority="1402" stopIfTrue="1">
      <formula>#REF!&lt;&gt;""</formula>
    </cfRule>
    <cfRule type="expression" dxfId="4946" priority="1403" stopIfTrue="1">
      <formula>AND($G309="",$F309&lt;&gt;"")</formula>
    </cfRule>
  </conditionalFormatting>
  <conditionalFormatting sqref="A309">
    <cfRule type="expression" dxfId="4945" priority="1398" stopIfTrue="1">
      <formula>$F309=""</formula>
    </cfRule>
    <cfRule type="expression" dxfId="4944" priority="1399" stopIfTrue="1">
      <formula>#REF!&lt;&gt;""</formula>
    </cfRule>
    <cfRule type="expression" dxfId="4943" priority="1400" stopIfTrue="1">
      <formula>AND($G309="",$F309&lt;&gt;"")</formula>
    </cfRule>
  </conditionalFormatting>
  <conditionalFormatting sqref="C161:K172 M161:M172">
    <cfRule type="expression" dxfId="4942" priority="1396" stopIfTrue="1">
      <formula>$C161=""</formula>
    </cfRule>
    <cfRule type="expression" dxfId="4941" priority="1397" stopIfTrue="1">
      <formula>$D161&lt;&gt;""</formula>
    </cfRule>
  </conditionalFormatting>
  <conditionalFormatting sqref="C161:K172 M161:M172">
    <cfRule type="expression" dxfId="4940" priority="1392" stopIfTrue="1">
      <formula>$C161=""</formula>
    </cfRule>
    <cfRule type="expression" dxfId="4939" priority="1393" stopIfTrue="1">
      <formula>$D161&lt;&gt;""</formula>
    </cfRule>
  </conditionalFormatting>
  <conditionalFormatting sqref="C161:J172">
    <cfRule type="expression" dxfId="4938" priority="1388" stopIfTrue="1">
      <formula>$C161=""</formula>
    </cfRule>
    <cfRule type="expression" dxfId="4937" priority="1389" stopIfTrue="1">
      <formula>$D161&lt;&gt;""</formula>
    </cfRule>
  </conditionalFormatting>
  <conditionalFormatting sqref="A162:A164">
    <cfRule type="expression" dxfId="4936" priority="1385" stopIfTrue="1">
      <formula>$F162=""</formula>
    </cfRule>
    <cfRule type="expression" dxfId="4935" priority="1386" stopIfTrue="1">
      <formula>#REF!&lt;&gt;""</formula>
    </cfRule>
    <cfRule type="expression" dxfId="4934" priority="1387" stopIfTrue="1">
      <formula>AND($G162="",$F162&lt;&gt;"")</formula>
    </cfRule>
  </conditionalFormatting>
  <conditionalFormatting sqref="A162:A163">
    <cfRule type="expression" dxfId="4933" priority="1382" stopIfTrue="1">
      <formula>$F162=""</formula>
    </cfRule>
    <cfRule type="expression" dxfId="4932" priority="1383" stopIfTrue="1">
      <formula>#REF!&lt;&gt;""</formula>
    </cfRule>
    <cfRule type="expression" dxfId="4931" priority="1384" stopIfTrue="1">
      <formula>AND($G162="",$F162&lt;&gt;"")</formula>
    </cfRule>
  </conditionalFormatting>
  <conditionalFormatting sqref="A164">
    <cfRule type="expression" dxfId="4930" priority="1379" stopIfTrue="1">
      <formula>$F164=""</formula>
    </cfRule>
    <cfRule type="expression" dxfId="4929" priority="1380" stopIfTrue="1">
      <formula>#REF!&lt;&gt;""</formula>
    </cfRule>
    <cfRule type="expression" dxfId="4928" priority="1381" stopIfTrue="1">
      <formula>AND($G164="",$F164&lt;&gt;"")</formula>
    </cfRule>
  </conditionalFormatting>
  <conditionalFormatting sqref="A164">
    <cfRule type="expression" dxfId="4927" priority="1376" stopIfTrue="1">
      <formula>$F164=""</formula>
    </cfRule>
    <cfRule type="expression" dxfId="4926" priority="1377" stopIfTrue="1">
      <formula>#REF!&lt;&gt;""</formula>
    </cfRule>
    <cfRule type="expression" dxfId="4925" priority="1378" stopIfTrue="1">
      <formula>AND($G164="",$F164&lt;&gt;"")</formula>
    </cfRule>
  </conditionalFormatting>
  <conditionalFormatting sqref="A164">
    <cfRule type="expression" dxfId="4924" priority="1373" stopIfTrue="1">
      <formula>$F164=""</formula>
    </cfRule>
    <cfRule type="expression" dxfId="4923" priority="1374" stopIfTrue="1">
      <formula>#REF!&lt;&gt;""</formula>
    </cfRule>
    <cfRule type="expression" dxfId="4922" priority="1375" stopIfTrue="1">
      <formula>AND($G164="",$F164&lt;&gt;"")</formula>
    </cfRule>
  </conditionalFormatting>
  <conditionalFormatting sqref="A162:A163">
    <cfRule type="expression" dxfId="4921" priority="1370" stopIfTrue="1">
      <formula>$F162=""</formula>
    </cfRule>
    <cfRule type="expression" dxfId="4920" priority="1371" stopIfTrue="1">
      <formula>#REF!&lt;&gt;""</formula>
    </cfRule>
    <cfRule type="expression" dxfId="4919" priority="1372" stopIfTrue="1">
      <formula>AND($G162="",$F162&lt;&gt;"")</formula>
    </cfRule>
  </conditionalFormatting>
  <conditionalFormatting sqref="A162:A163">
    <cfRule type="expression" dxfId="4918" priority="1367" stopIfTrue="1">
      <formula>$F162=""</formula>
    </cfRule>
    <cfRule type="expression" dxfId="4917" priority="1368" stopIfTrue="1">
      <formula>#REF!&lt;&gt;""</formula>
    </cfRule>
    <cfRule type="expression" dxfId="4916" priority="1369" stopIfTrue="1">
      <formula>AND($G162="",$F162&lt;&gt;"")</formula>
    </cfRule>
  </conditionalFormatting>
  <conditionalFormatting sqref="A162:A163">
    <cfRule type="expression" dxfId="4915" priority="1364" stopIfTrue="1">
      <formula>$F162=""</formula>
    </cfRule>
    <cfRule type="expression" dxfId="4914" priority="1365" stopIfTrue="1">
      <formula>#REF!&lt;&gt;""</formula>
    </cfRule>
    <cfRule type="expression" dxfId="4913" priority="1366" stopIfTrue="1">
      <formula>AND($G162="",$F162&lt;&gt;"")</formula>
    </cfRule>
  </conditionalFormatting>
  <conditionalFormatting sqref="A162:A163">
    <cfRule type="expression" dxfId="4912" priority="1361" stopIfTrue="1">
      <formula>$F162=""</formula>
    </cfRule>
    <cfRule type="expression" dxfId="4911" priority="1362" stopIfTrue="1">
      <formula>#REF!&lt;&gt;""</formula>
    </cfRule>
    <cfRule type="expression" dxfId="4910" priority="1363" stopIfTrue="1">
      <formula>AND($G162="",$F162&lt;&gt;"")</formula>
    </cfRule>
  </conditionalFormatting>
  <conditionalFormatting sqref="A162:A163">
    <cfRule type="expression" dxfId="4909" priority="1359" stopIfTrue="1">
      <formula>$C162=""</formula>
    </cfRule>
    <cfRule type="expression" dxfId="4908" priority="1360" stopIfTrue="1">
      <formula>$G162&lt;&gt;""</formula>
    </cfRule>
  </conditionalFormatting>
  <conditionalFormatting sqref="A162:A163">
    <cfRule type="expression" dxfId="4907" priority="1356" stopIfTrue="1">
      <formula>$F162=""</formula>
    </cfRule>
    <cfRule type="expression" dxfId="4906" priority="1357" stopIfTrue="1">
      <formula>#REF!&lt;&gt;""</formula>
    </cfRule>
    <cfRule type="expression" dxfId="4905" priority="1358" stopIfTrue="1">
      <formula>AND($G162="",$F162&lt;&gt;"")</formula>
    </cfRule>
  </conditionalFormatting>
  <conditionalFormatting sqref="A162:A163">
    <cfRule type="expression" dxfId="4904" priority="1353" stopIfTrue="1">
      <formula>$F162=""</formula>
    </cfRule>
    <cfRule type="expression" dxfId="4903" priority="1354" stopIfTrue="1">
      <formula>#REF!&lt;&gt;""</formula>
    </cfRule>
    <cfRule type="expression" dxfId="4902" priority="1355" stopIfTrue="1">
      <formula>AND($G162="",$F162&lt;&gt;"")</formula>
    </cfRule>
  </conditionalFormatting>
  <conditionalFormatting sqref="A162:A163">
    <cfRule type="expression" dxfId="4901" priority="1350" stopIfTrue="1">
      <formula>$F162=""</formula>
    </cfRule>
    <cfRule type="expression" dxfId="4900" priority="1351" stopIfTrue="1">
      <formula>#REF!&lt;&gt;""</formula>
    </cfRule>
    <cfRule type="expression" dxfId="4899" priority="1352" stopIfTrue="1">
      <formula>AND($G162="",$F162&lt;&gt;"")</formula>
    </cfRule>
  </conditionalFormatting>
  <conditionalFormatting sqref="A162:A163">
    <cfRule type="expression" dxfId="4898" priority="1347" stopIfTrue="1">
      <formula>$F162=""</formula>
    </cfRule>
    <cfRule type="expression" dxfId="4897" priority="1348" stopIfTrue="1">
      <formula>#REF!&lt;&gt;""</formula>
    </cfRule>
    <cfRule type="expression" dxfId="4896" priority="1349" stopIfTrue="1">
      <formula>AND($G162="",$F162&lt;&gt;"")</formula>
    </cfRule>
  </conditionalFormatting>
  <conditionalFormatting sqref="A162:A163">
    <cfRule type="expression" dxfId="4895" priority="1345" stopIfTrue="1">
      <formula>$C162=""</formula>
    </cfRule>
    <cfRule type="expression" dxfId="4894" priority="1346" stopIfTrue="1">
      <formula>$G162&lt;&gt;""</formula>
    </cfRule>
  </conditionalFormatting>
  <conditionalFormatting sqref="A162:A163">
    <cfRule type="expression" dxfId="4893" priority="1342" stopIfTrue="1">
      <formula>$F162=""</formula>
    </cfRule>
    <cfRule type="expression" dxfId="4892" priority="1343" stopIfTrue="1">
      <formula>#REF!&lt;&gt;""</formula>
    </cfRule>
    <cfRule type="expression" dxfId="4891" priority="1344" stopIfTrue="1">
      <formula>AND($G162="",$F162&lt;&gt;"")</formula>
    </cfRule>
  </conditionalFormatting>
  <conditionalFormatting sqref="A162:A163">
    <cfRule type="expression" dxfId="4890" priority="1339" stopIfTrue="1">
      <formula>$F162=""</formula>
    </cfRule>
    <cfRule type="expression" dxfId="4889" priority="1340" stopIfTrue="1">
      <formula>#REF!&lt;&gt;""</formula>
    </cfRule>
    <cfRule type="expression" dxfId="4888" priority="1341" stopIfTrue="1">
      <formula>AND($G162="",$F162&lt;&gt;"")</formula>
    </cfRule>
  </conditionalFormatting>
  <conditionalFormatting sqref="A162:A163">
    <cfRule type="expression" dxfId="4887" priority="1336" stopIfTrue="1">
      <formula>$F162=""</formula>
    </cfRule>
    <cfRule type="expression" dxfId="4886" priority="1337" stopIfTrue="1">
      <formula>#REF!&lt;&gt;""</formula>
    </cfRule>
    <cfRule type="expression" dxfId="4885" priority="1338" stopIfTrue="1">
      <formula>AND($G162="",$F162&lt;&gt;"")</formula>
    </cfRule>
  </conditionalFormatting>
  <conditionalFormatting sqref="A162:A163">
    <cfRule type="expression" dxfId="4884" priority="1333" stopIfTrue="1">
      <formula>$F162=""</formula>
    </cfRule>
    <cfRule type="expression" dxfId="4883" priority="1334" stopIfTrue="1">
      <formula>#REF!&lt;&gt;""</formula>
    </cfRule>
    <cfRule type="expression" dxfId="4882" priority="1335" stopIfTrue="1">
      <formula>AND($G162="",$F162&lt;&gt;"")</formula>
    </cfRule>
  </conditionalFormatting>
  <conditionalFormatting sqref="A162:A163">
    <cfRule type="expression" dxfId="4881" priority="1330" stopIfTrue="1">
      <formula>$F162=""</formula>
    </cfRule>
    <cfRule type="expression" dxfId="4880" priority="1331" stopIfTrue="1">
      <formula>#REF!&lt;&gt;""</formula>
    </cfRule>
    <cfRule type="expression" dxfId="4879" priority="1332" stopIfTrue="1">
      <formula>AND($G162="",$F162&lt;&gt;"")</formula>
    </cfRule>
  </conditionalFormatting>
  <conditionalFormatting sqref="A162:A163">
    <cfRule type="expression" dxfId="4878" priority="1327" stopIfTrue="1">
      <formula>$F162=""</formula>
    </cfRule>
    <cfRule type="expression" dxfId="4877" priority="1328" stopIfTrue="1">
      <formula>#REF!&lt;&gt;""</formula>
    </cfRule>
    <cfRule type="expression" dxfId="4876" priority="1329" stopIfTrue="1">
      <formula>AND($G162="",$F162&lt;&gt;"")</formula>
    </cfRule>
  </conditionalFormatting>
  <conditionalFormatting sqref="A162:A163">
    <cfRule type="expression" dxfId="4875" priority="1324" stopIfTrue="1">
      <formula>$F162=""</formula>
    </cfRule>
    <cfRule type="expression" dxfId="4874" priority="1325" stopIfTrue="1">
      <formula>#REF!&lt;&gt;""</formula>
    </cfRule>
    <cfRule type="expression" dxfId="4873" priority="1326" stopIfTrue="1">
      <formula>AND($G162="",$F162&lt;&gt;"")</formula>
    </cfRule>
  </conditionalFormatting>
  <conditionalFormatting sqref="A162:A163">
    <cfRule type="expression" dxfId="4872" priority="1321" stopIfTrue="1">
      <formula>$F162=""</formula>
    </cfRule>
    <cfRule type="expression" dxfId="4871" priority="1322" stopIfTrue="1">
      <formula>#REF!&lt;&gt;""</formula>
    </cfRule>
    <cfRule type="expression" dxfId="4870" priority="1323" stopIfTrue="1">
      <formula>AND($G162="",$F162&lt;&gt;"")</formula>
    </cfRule>
  </conditionalFormatting>
  <conditionalFormatting sqref="A162:A163">
    <cfRule type="expression" dxfId="4869" priority="1318" stopIfTrue="1">
      <formula>$F162=""</formula>
    </cfRule>
    <cfRule type="expression" dxfId="4868" priority="1319" stopIfTrue="1">
      <formula>#REF!&lt;&gt;""</formula>
    </cfRule>
    <cfRule type="expression" dxfId="4867" priority="1320" stopIfTrue="1">
      <formula>AND($G162="",$F162&lt;&gt;"")</formula>
    </cfRule>
  </conditionalFormatting>
  <conditionalFormatting sqref="A162:A163">
    <cfRule type="expression" dxfId="4866" priority="1316" stopIfTrue="1">
      <formula>$C162=""</formula>
    </cfRule>
    <cfRule type="expression" dxfId="4865" priority="1317" stopIfTrue="1">
      <formula>$G162&lt;&gt;""</formula>
    </cfRule>
  </conditionalFormatting>
  <conditionalFormatting sqref="A162:A163">
    <cfRule type="expression" dxfId="4864" priority="1313" stopIfTrue="1">
      <formula>$F162=""</formula>
    </cfRule>
    <cfRule type="expression" dxfId="4863" priority="1314" stopIfTrue="1">
      <formula>#REF!&lt;&gt;""</formula>
    </cfRule>
    <cfRule type="expression" dxfId="4862" priority="1315" stopIfTrue="1">
      <formula>AND($G162="",$F162&lt;&gt;"")</formula>
    </cfRule>
  </conditionalFormatting>
  <conditionalFormatting sqref="A162:A163">
    <cfRule type="expression" dxfId="4861" priority="1310" stopIfTrue="1">
      <formula>$F162=""</formula>
    </cfRule>
    <cfRule type="expression" dxfId="4860" priority="1311" stopIfTrue="1">
      <formula>#REF!&lt;&gt;""</formula>
    </cfRule>
    <cfRule type="expression" dxfId="4859" priority="1312" stopIfTrue="1">
      <formula>AND($G162="",$F162&lt;&gt;"")</formula>
    </cfRule>
  </conditionalFormatting>
  <conditionalFormatting sqref="A162:A163">
    <cfRule type="expression" dxfId="4858" priority="1307" stopIfTrue="1">
      <formula>$F162=""</formula>
    </cfRule>
    <cfRule type="expression" dxfId="4857" priority="1308" stopIfTrue="1">
      <formula>#REF!&lt;&gt;""</formula>
    </cfRule>
    <cfRule type="expression" dxfId="4856" priority="1309" stopIfTrue="1">
      <formula>AND($G162="",$F162&lt;&gt;"")</formula>
    </cfRule>
  </conditionalFormatting>
  <conditionalFormatting sqref="A162:A163">
    <cfRule type="expression" dxfId="4855" priority="1304" stopIfTrue="1">
      <formula>$F162=""</formula>
    </cfRule>
    <cfRule type="expression" dxfId="4854" priority="1305" stopIfTrue="1">
      <formula>#REF!&lt;&gt;""</formula>
    </cfRule>
    <cfRule type="expression" dxfId="4853" priority="1306" stopIfTrue="1">
      <formula>AND($G162="",$F162&lt;&gt;"")</formula>
    </cfRule>
  </conditionalFormatting>
  <conditionalFormatting sqref="A162:A163">
    <cfRule type="expression" dxfId="4852" priority="1301" stopIfTrue="1">
      <formula>$F162=""</formula>
    </cfRule>
    <cfRule type="expression" dxfId="4851" priority="1302" stopIfTrue="1">
      <formula>#REF!&lt;&gt;""</formula>
    </cfRule>
    <cfRule type="expression" dxfId="4850" priority="1303" stopIfTrue="1">
      <formula>AND($G162="",$F162&lt;&gt;"")</formula>
    </cfRule>
  </conditionalFormatting>
  <conditionalFormatting sqref="A162:A163">
    <cfRule type="expression" dxfId="4849" priority="1299" stopIfTrue="1">
      <formula>$C162=""</formula>
    </cfRule>
    <cfRule type="expression" dxfId="4848" priority="1300" stopIfTrue="1">
      <formula>$G162&lt;&gt;""</formula>
    </cfRule>
  </conditionalFormatting>
  <conditionalFormatting sqref="A162:A163">
    <cfRule type="expression" dxfId="4847" priority="1296" stopIfTrue="1">
      <formula>$F162=""</formula>
    </cfRule>
    <cfRule type="expression" dxfId="4846" priority="1297" stopIfTrue="1">
      <formula>#REF!&lt;&gt;""</formula>
    </cfRule>
    <cfRule type="expression" dxfId="4845" priority="1298" stopIfTrue="1">
      <formula>AND($G162="",$F162&lt;&gt;"")</formula>
    </cfRule>
  </conditionalFormatting>
  <conditionalFormatting sqref="A162:A163">
    <cfRule type="expression" dxfId="4844" priority="1293" stopIfTrue="1">
      <formula>$F162=""</formula>
    </cfRule>
    <cfRule type="expression" dxfId="4843" priority="1294" stopIfTrue="1">
      <formula>#REF!&lt;&gt;""</formula>
    </cfRule>
    <cfRule type="expression" dxfId="4842" priority="1295" stopIfTrue="1">
      <formula>AND($G162="",$F162&lt;&gt;"")</formula>
    </cfRule>
  </conditionalFormatting>
  <conditionalFormatting sqref="A162:A163">
    <cfRule type="expression" dxfId="4841" priority="1290" stopIfTrue="1">
      <formula>$F162=""</formula>
    </cfRule>
    <cfRule type="expression" dxfId="4840" priority="1291" stopIfTrue="1">
      <formula>#REF!&lt;&gt;""</formula>
    </cfRule>
    <cfRule type="expression" dxfId="4839" priority="1292" stopIfTrue="1">
      <formula>AND($G162="",$F162&lt;&gt;"")</formula>
    </cfRule>
  </conditionalFormatting>
  <conditionalFormatting sqref="A162:A163">
    <cfRule type="expression" dxfId="4838" priority="1287" stopIfTrue="1">
      <formula>$F162=""</formula>
    </cfRule>
    <cfRule type="expression" dxfId="4837" priority="1288" stopIfTrue="1">
      <formula>#REF!&lt;&gt;""</formula>
    </cfRule>
    <cfRule type="expression" dxfId="4836" priority="1289" stopIfTrue="1">
      <formula>AND($G162="",$F162&lt;&gt;"")</formula>
    </cfRule>
  </conditionalFormatting>
  <conditionalFormatting sqref="A162:A163">
    <cfRule type="expression" dxfId="4835" priority="1285" stopIfTrue="1">
      <formula>$C162=""</formula>
    </cfRule>
    <cfRule type="expression" dxfId="4834" priority="1286" stopIfTrue="1">
      <formula>$G162&lt;&gt;""</formula>
    </cfRule>
  </conditionalFormatting>
  <conditionalFormatting sqref="A162:A163">
    <cfRule type="expression" dxfId="4833" priority="1282" stopIfTrue="1">
      <formula>$F162=""</formula>
    </cfRule>
    <cfRule type="expression" dxfId="4832" priority="1283" stopIfTrue="1">
      <formula>#REF!&lt;&gt;""</formula>
    </cfRule>
    <cfRule type="expression" dxfId="4831" priority="1284" stopIfTrue="1">
      <formula>AND($G162="",$F162&lt;&gt;"")</formula>
    </cfRule>
  </conditionalFormatting>
  <conditionalFormatting sqref="A162:A163">
    <cfRule type="expression" dxfId="4830" priority="1279" stopIfTrue="1">
      <formula>$F162=""</formula>
    </cfRule>
    <cfRule type="expression" dxfId="4829" priority="1280" stopIfTrue="1">
      <formula>#REF!&lt;&gt;""</formula>
    </cfRule>
    <cfRule type="expression" dxfId="4828" priority="1281" stopIfTrue="1">
      <formula>AND($G162="",$F162&lt;&gt;"")</formula>
    </cfRule>
  </conditionalFormatting>
  <conditionalFormatting sqref="A162:A163">
    <cfRule type="expression" dxfId="4827" priority="1276" stopIfTrue="1">
      <formula>$F162=""</formula>
    </cfRule>
    <cfRule type="expression" dxfId="4826" priority="1277" stopIfTrue="1">
      <formula>#REF!&lt;&gt;""</formula>
    </cfRule>
    <cfRule type="expression" dxfId="4825" priority="1278" stopIfTrue="1">
      <formula>AND($G162="",$F162&lt;&gt;"")</formula>
    </cfRule>
  </conditionalFormatting>
  <conditionalFormatting sqref="A162:A163">
    <cfRule type="expression" dxfId="4824" priority="1273" stopIfTrue="1">
      <formula>$F162=""</formula>
    </cfRule>
    <cfRule type="expression" dxfId="4823" priority="1274" stopIfTrue="1">
      <formula>#REF!&lt;&gt;""</formula>
    </cfRule>
    <cfRule type="expression" dxfId="4822" priority="1275" stopIfTrue="1">
      <formula>AND($G162="",$F162&lt;&gt;"")</formula>
    </cfRule>
  </conditionalFormatting>
  <conditionalFormatting sqref="A163">
    <cfRule type="expression" dxfId="4821" priority="1270" stopIfTrue="1">
      <formula>$F163=""</formula>
    </cfRule>
    <cfRule type="expression" dxfId="4820" priority="1271" stopIfTrue="1">
      <formula>#REF!&lt;&gt;""</formula>
    </cfRule>
    <cfRule type="expression" dxfId="4819" priority="1272" stopIfTrue="1">
      <formula>AND($G163="",$F163&lt;&gt;"")</formula>
    </cfRule>
  </conditionalFormatting>
  <conditionalFormatting sqref="A163">
    <cfRule type="expression" dxfId="4818" priority="1267" stopIfTrue="1">
      <formula>$F163=""</formula>
    </cfRule>
    <cfRule type="expression" dxfId="4817" priority="1268" stopIfTrue="1">
      <formula>#REF!&lt;&gt;""</formula>
    </cfRule>
    <cfRule type="expression" dxfId="4816" priority="1269" stopIfTrue="1">
      <formula>AND($G163="",$F163&lt;&gt;"")</formula>
    </cfRule>
  </conditionalFormatting>
  <conditionalFormatting sqref="A163">
    <cfRule type="expression" dxfId="4815" priority="1265" stopIfTrue="1">
      <formula>$C163=""</formula>
    </cfRule>
    <cfRule type="expression" dxfId="4814" priority="1266" stopIfTrue="1">
      <formula>$G163&lt;&gt;""</formula>
    </cfRule>
  </conditionalFormatting>
  <conditionalFormatting sqref="A163">
    <cfRule type="expression" dxfId="4813" priority="1262" stopIfTrue="1">
      <formula>$F163=""</formula>
    </cfRule>
    <cfRule type="expression" dxfId="4812" priority="1263" stopIfTrue="1">
      <formula>#REF!&lt;&gt;""</formula>
    </cfRule>
    <cfRule type="expression" dxfId="4811" priority="1264" stopIfTrue="1">
      <formula>AND($G163="",$F163&lt;&gt;"")</formula>
    </cfRule>
  </conditionalFormatting>
  <conditionalFormatting sqref="A163">
    <cfRule type="expression" dxfId="4810" priority="1259" stopIfTrue="1">
      <formula>$F163=""</formula>
    </cfRule>
    <cfRule type="expression" dxfId="4809" priority="1260" stopIfTrue="1">
      <formula>#REF!&lt;&gt;""</formula>
    </cfRule>
    <cfRule type="expression" dxfId="4808" priority="1261" stopIfTrue="1">
      <formula>AND($G163="",$F163&lt;&gt;"")</formula>
    </cfRule>
  </conditionalFormatting>
  <conditionalFormatting sqref="A163">
    <cfRule type="expression" dxfId="4807" priority="1256" stopIfTrue="1">
      <formula>$F163=""</formula>
    </cfRule>
    <cfRule type="expression" dxfId="4806" priority="1257" stopIfTrue="1">
      <formula>#REF!&lt;&gt;""</formula>
    </cfRule>
    <cfRule type="expression" dxfId="4805" priority="1258" stopIfTrue="1">
      <formula>AND($G163="",$F163&lt;&gt;"")</formula>
    </cfRule>
  </conditionalFormatting>
  <conditionalFormatting sqref="A163">
    <cfRule type="expression" dxfId="4804" priority="1253" stopIfTrue="1">
      <formula>$F163=""</formula>
    </cfRule>
    <cfRule type="expression" dxfId="4803" priority="1254" stopIfTrue="1">
      <formula>#REF!&lt;&gt;""</formula>
    </cfRule>
    <cfRule type="expression" dxfId="4802" priority="1255" stopIfTrue="1">
      <formula>AND($G163="",$F163&lt;&gt;"")</formula>
    </cfRule>
  </conditionalFormatting>
  <conditionalFormatting sqref="A163">
    <cfRule type="expression" dxfId="4801" priority="1251" stopIfTrue="1">
      <formula>$C163=""</formula>
    </cfRule>
    <cfRule type="expression" dxfId="4800" priority="1252" stopIfTrue="1">
      <formula>$G163&lt;&gt;""</formula>
    </cfRule>
  </conditionalFormatting>
  <conditionalFormatting sqref="A163">
    <cfRule type="expression" dxfId="4799" priority="1248" stopIfTrue="1">
      <formula>$F163=""</formula>
    </cfRule>
    <cfRule type="expression" dxfId="4798" priority="1249" stopIfTrue="1">
      <formula>#REF!&lt;&gt;""</formula>
    </cfRule>
    <cfRule type="expression" dxfId="4797" priority="1250" stopIfTrue="1">
      <formula>AND($G163="",$F163&lt;&gt;"")</formula>
    </cfRule>
  </conditionalFormatting>
  <conditionalFormatting sqref="A163">
    <cfRule type="expression" dxfId="4796" priority="1245" stopIfTrue="1">
      <formula>$F163=""</formula>
    </cfRule>
    <cfRule type="expression" dxfId="4795" priority="1246" stopIfTrue="1">
      <formula>#REF!&lt;&gt;""</formula>
    </cfRule>
    <cfRule type="expression" dxfId="4794" priority="1247" stopIfTrue="1">
      <formula>AND($G163="",$F163&lt;&gt;"")</formula>
    </cfRule>
  </conditionalFormatting>
  <conditionalFormatting sqref="A163">
    <cfRule type="expression" dxfId="4793" priority="1242" stopIfTrue="1">
      <formula>$F163=""</formula>
    </cfRule>
    <cfRule type="expression" dxfId="4792" priority="1243" stopIfTrue="1">
      <formula>#REF!&lt;&gt;""</formula>
    </cfRule>
    <cfRule type="expression" dxfId="4791" priority="1244" stopIfTrue="1">
      <formula>AND($G163="",$F163&lt;&gt;"")</formula>
    </cfRule>
  </conditionalFormatting>
  <conditionalFormatting sqref="A163">
    <cfRule type="expression" dxfId="4790" priority="1239" stopIfTrue="1">
      <formula>$F163=""</formula>
    </cfRule>
    <cfRule type="expression" dxfId="4789" priority="1240" stopIfTrue="1">
      <formula>#REF!&lt;&gt;""</formula>
    </cfRule>
    <cfRule type="expression" dxfId="4788" priority="1241" stopIfTrue="1">
      <formula>AND($G163="",$F163&lt;&gt;"")</formula>
    </cfRule>
  </conditionalFormatting>
  <conditionalFormatting sqref="A162:A163">
    <cfRule type="expression" dxfId="4787" priority="1237" stopIfTrue="1">
      <formula>$C162=""</formula>
    </cfRule>
    <cfRule type="expression" dxfId="4786" priority="1238" stopIfTrue="1">
      <formula>$E162&lt;&gt;""</formula>
    </cfRule>
  </conditionalFormatting>
  <conditionalFormatting sqref="A162:A163">
    <cfRule type="expression" dxfId="4785" priority="1235" stopIfTrue="1">
      <formula>$C162=""</formula>
    </cfRule>
    <cfRule type="expression" dxfId="4784" priority="1236" stopIfTrue="1">
      <formula>$E162&lt;&gt;""</formula>
    </cfRule>
  </conditionalFormatting>
  <conditionalFormatting sqref="A162:A163">
    <cfRule type="expression" dxfId="4783" priority="1233" stopIfTrue="1">
      <formula>$C162=""</formula>
    </cfRule>
    <cfRule type="expression" dxfId="4782" priority="1234" stopIfTrue="1">
      <formula>$G162&lt;&gt;""</formula>
    </cfRule>
  </conditionalFormatting>
  <conditionalFormatting sqref="A162:A163">
    <cfRule type="expression" dxfId="4781" priority="1231" stopIfTrue="1">
      <formula>$C162=""</formula>
    </cfRule>
    <cfRule type="expression" dxfId="4780" priority="1232" stopIfTrue="1">
      <formula>$E162&lt;&gt;""</formula>
    </cfRule>
  </conditionalFormatting>
  <conditionalFormatting sqref="A162:A163">
    <cfRule type="expression" dxfId="4779" priority="1229" stopIfTrue="1">
      <formula>$C162=""</formula>
    </cfRule>
    <cfRule type="expression" dxfId="4778" priority="1230" stopIfTrue="1">
      <formula>$E162&lt;&gt;""</formula>
    </cfRule>
  </conditionalFormatting>
  <conditionalFormatting sqref="A162:A163">
    <cfRule type="expression" dxfId="4777" priority="1227" stopIfTrue="1">
      <formula>$C162=""</formula>
    </cfRule>
    <cfRule type="expression" dxfId="4776" priority="1228" stopIfTrue="1">
      <formula>$G162&lt;&gt;""</formula>
    </cfRule>
  </conditionalFormatting>
  <conditionalFormatting sqref="A162:A163">
    <cfRule type="expression" dxfId="4775" priority="1225" stopIfTrue="1">
      <formula>$C162=""</formula>
    </cfRule>
    <cfRule type="expression" dxfId="4774" priority="1226" stopIfTrue="1">
      <formula>$E162&lt;&gt;""</formula>
    </cfRule>
  </conditionalFormatting>
  <conditionalFormatting sqref="A162:A163">
    <cfRule type="expression" dxfId="4773" priority="1223" stopIfTrue="1">
      <formula>$C162=""</formula>
    </cfRule>
    <cfRule type="expression" dxfId="4772" priority="1224" stopIfTrue="1">
      <formula>$E162&lt;&gt;""</formula>
    </cfRule>
  </conditionalFormatting>
  <conditionalFormatting sqref="A162:A163">
    <cfRule type="expression" dxfId="4771" priority="1220" stopIfTrue="1">
      <formula>$F162=""</formula>
    </cfRule>
    <cfRule type="expression" dxfId="4770" priority="1221" stopIfTrue="1">
      <formula>#REF!&lt;&gt;""</formula>
    </cfRule>
    <cfRule type="expression" dxfId="4769" priority="1222" stopIfTrue="1">
      <formula>AND($G162="",$F162&lt;&gt;"")</formula>
    </cfRule>
  </conditionalFormatting>
  <conditionalFormatting sqref="A162:A163">
    <cfRule type="expression" dxfId="4768" priority="1217" stopIfTrue="1">
      <formula>$F162=""</formula>
    </cfRule>
    <cfRule type="expression" dxfId="4767" priority="1218" stopIfTrue="1">
      <formula>#REF!&lt;&gt;""</formula>
    </cfRule>
    <cfRule type="expression" dxfId="4766" priority="1219" stopIfTrue="1">
      <formula>AND($G162="",$F162&lt;&gt;"")</formula>
    </cfRule>
  </conditionalFormatting>
  <conditionalFormatting sqref="A162:A163">
    <cfRule type="expression" dxfId="4765" priority="1215" stopIfTrue="1">
      <formula>$C162=""</formula>
    </cfRule>
    <cfRule type="expression" dxfId="4764" priority="1216" stopIfTrue="1">
      <formula>$G162&lt;&gt;""</formula>
    </cfRule>
  </conditionalFormatting>
  <conditionalFormatting sqref="A162:A163">
    <cfRule type="expression" dxfId="4763" priority="1212" stopIfTrue="1">
      <formula>$F162=""</formula>
    </cfRule>
    <cfRule type="expression" dxfId="4762" priority="1213" stopIfTrue="1">
      <formula>#REF!&lt;&gt;""</formula>
    </cfRule>
    <cfRule type="expression" dxfId="4761" priority="1214" stopIfTrue="1">
      <formula>AND($G162="",$F162&lt;&gt;"")</formula>
    </cfRule>
  </conditionalFormatting>
  <conditionalFormatting sqref="A162:A163">
    <cfRule type="expression" dxfId="4760" priority="1209" stopIfTrue="1">
      <formula>$F162=""</formula>
    </cfRule>
    <cfRule type="expression" dxfId="4759" priority="1210" stopIfTrue="1">
      <formula>#REF!&lt;&gt;""</formula>
    </cfRule>
    <cfRule type="expression" dxfId="4758" priority="1211" stopIfTrue="1">
      <formula>AND($G162="",$F162&lt;&gt;"")</formula>
    </cfRule>
  </conditionalFormatting>
  <conditionalFormatting sqref="A162:A163">
    <cfRule type="expression" dxfId="4757" priority="1206" stopIfTrue="1">
      <formula>$F162=""</formula>
    </cfRule>
    <cfRule type="expression" dxfId="4756" priority="1207" stopIfTrue="1">
      <formula>#REF!&lt;&gt;""</formula>
    </cfRule>
    <cfRule type="expression" dxfId="4755" priority="1208" stopIfTrue="1">
      <formula>AND($G162="",$F162&lt;&gt;"")</formula>
    </cfRule>
  </conditionalFormatting>
  <conditionalFormatting sqref="A162:A163">
    <cfRule type="expression" dxfId="4754" priority="1203" stopIfTrue="1">
      <formula>$F162=""</formula>
    </cfRule>
    <cfRule type="expression" dxfId="4753" priority="1204" stopIfTrue="1">
      <formula>#REF!&lt;&gt;""</formula>
    </cfRule>
    <cfRule type="expression" dxfId="4752" priority="1205" stopIfTrue="1">
      <formula>AND($G162="",$F162&lt;&gt;"")</formula>
    </cfRule>
  </conditionalFormatting>
  <conditionalFormatting sqref="A162:A163">
    <cfRule type="expression" dxfId="4751" priority="1201" stopIfTrue="1">
      <formula>$C162=""</formula>
    </cfRule>
    <cfRule type="expression" dxfId="4750" priority="1202" stopIfTrue="1">
      <formula>$G162&lt;&gt;""</formula>
    </cfRule>
  </conditionalFormatting>
  <conditionalFormatting sqref="A162:A163">
    <cfRule type="expression" dxfId="4749" priority="1198" stopIfTrue="1">
      <formula>$F162=""</formula>
    </cfRule>
    <cfRule type="expression" dxfId="4748" priority="1199" stopIfTrue="1">
      <formula>#REF!&lt;&gt;""</formula>
    </cfRule>
    <cfRule type="expression" dxfId="4747" priority="1200" stopIfTrue="1">
      <formula>AND($G162="",$F162&lt;&gt;"")</formula>
    </cfRule>
  </conditionalFormatting>
  <conditionalFormatting sqref="A162:A163">
    <cfRule type="expression" dxfId="4746" priority="1195" stopIfTrue="1">
      <formula>$F162=""</formula>
    </cfRule>
    <cfRule type="expression" dxfId="4745" priority="1196" stopIfTrue="1">
      <formula>#REF!&lt;&gt;""</formula>
    </cfRule>
    <cfRule type="expression" dxfId="4744" priority="1197" stopIfTrue="1">
      <formula>AND($G162="",$F162&lt;&gt;"")</formula>
    </cfRule>
  </conditionalFormatting>
  <conditionalFormatting sqref="A162:A163">
    <cfRule type="expression" dxfId="4743" priority="1192" stopIfTrue="1">
      <formula>$F162=""</formula>
    </cfRule>
    <cfRule type="expression" dxfId="4742" priority="1193" stopIfTrue="1">
      <formula>#REF!&lt;&gt;""</formula>
    </cfRule>
    <cfRule type="expression" dxfId="4741" priority="1194" stopIfTrue="1">
      <formula>AND($G162="",$F162&lt;&gt;"")</formula>
    </cfRule>
  </conditionalFormatting>
  <conditionalFormatting sqref="A162:A163">
    <cfRule type="expression" dxfId="4740" priority="1189" stopIfTrue="1">
      <formula>$F162=""</formula>
    </cfRule>
    <cfRule type="expression" dxfId="4739" priority="1190" stopIfTrue="1">
      <formula>#REF!&lt;&gt;""</formula>
    </cfRule>
    <cfRule type="expression" dxfId="4738" priority="1191" stopIfTrue="1">
      <formula>AND($G162="",$F162&lt;&gt;"")</formula>
    </cfRule>
  </conditionalFormatting>
  <conditionalFormatting sqref="A162:A163">
    <cfRule type="expression" dxfId="4737" priority="1187" stopIfTrue="1">
      <formula>$C162=""</formula>
    </cfRule>
    <cfRule type="expression" dxfId="4736" priority="1188" stopIfTrue="1">
      <formula>$G162&lt;&gt;""</formula>
    </cfRule>
  </conditionalFormatting>
  <conditionalFormatting sqref="A162:A163">
    <cfRule type="expression" dxfId="4735" priority="1185" stopIfTrue="1">
      <formula>$C162=""</formula>
    </cfRule>
    <cfRule type="expression" dxfId="4734" priority="1186" stopIfTrue="1">
      <formula>$E162&lt;&gt;""</formula>
    </cfRule>
  </conditionalFormatting>
  <conditionalFormatting sqref="A162:A163">
    <cfRule type="expression" dxfId="4733" priority="1183" stopIfTrue="1">
      <formula>$C162=""</formula>
    </cfRule>
    <cfRule type="expression" dxfId="4732" priority="1184" stopIfTrue="1">
      <formula>$E162&lt;&gt;""</formula>
    </cfRule>
  </conditionalFormatting>
  <conditionalFormatting sqref="A162:A163">
    <cfRule type="expression" dxfId="4731" priority="1181" stopIfTrue="1">
      <formula>$C162=""</formula>
    </cfRule>
    <cfRule type="expression" dxfId="4730" priority="1182" stopIfTrue="1">
      <formula>$G162&lt;&gt;""</formula>
    </cfRule>
  </conditionalFormatting>
  <conditionalFormatting sqref="A162:A163">
    <cfRule type="expression" dxfId="4729" priority="1179" stopIfTrue="1">
      <formula>$C162=""</formula>
    </cfRule>
    <cfRule type="expression" dxfId="4728" priority="1180" stopIfTrue="1">
      <formula>$E162&lt;&gt;""</formula>
    </cfRule>
  </conditionalFormatting>
  <conditionalFormatting sqref="A162:A163">
    <cfRule type="expression" dxfId="4727" priority="1177" stopIfTrue="1">
      <formula>$C162=""</formula>
    </cfRule>
    <cfRule type="expression" dxfId="4726" priority="1178" stopIfTrue="1">
      <formula>$E162&lt;&gt;""</formula>
    </cfRule>
  </conditionalFormatting>
  <conditionalFormatting sqref="A162:A163">
    <cfRule type="expression" dxfId="4725" priority="1174" stopIfTrue="1">
      <formula>$F162=""</formula>
    </cfRule>
    <cfRule type="expression" dxfId="4724" priority="1175" stopIfTrue="1">
      <formula>#REF!&lt;&gt;""</formula>
    </cfRule>
    <cfRule type="expression" dxfId="4723" priority="1176" stopIfTrue="1">
      <formula>AND($G162="",$F162&lt;&gt;"")</formula>
    </cfRule>
  </conditionalFormatting>
  <conditionalFormatting sqref="A162:A163">
    <cfRule type="expression" dxfId="4722" priority="1171" stopIfTrue="1">
      <formula>$F162=""</formula>
    </cfRule>
    <cfRule type="expression" dxfId="4721" priority="1172" stopIfTrue="1">
      <formula>#REF!&lt;&gt;""</formula>
    </cfRule>
    <cfRule type="expression" dxfId="4720" priority="1173" stopIfTrue="1">
      <formula>AND($G162="",$F162&lt;&gt;"")</formula>
    </cfRule>
  </conditionalFormatting>
  <conditionalFormatting sqref="A162:A163">
    <cfRule type="expression" dxfId="4719" priority="1168" stopIfTrue="1">
      <formula>$F162=""</formula>
    </cfRule>
    <cfRule type="expression" dxfId="4718" priority="1169" stopIfTrue="1">
      <formula>#REF!&lt;&gt;""</formula>
    </cfRule>
    <cfRule type="expression" dxfId="4717" priority="1170" stopIfTrue="1">
      <formula>AND($G162="",$F162&lt;&gt;"")</formula>
    </cfRule>
  </conditionalFormatting>
  <conditionalFormatting sqref="A162:A163">
    <cfRule type="expression" dxfId="4716" priority="1165" stopIfTrue="1">
      <formula>$F162=""</formula>
    </cfRule>
    <cfRule type="expression" dxfId="4715" priority="1166" stopIfTrue="1">
      <formula>#REF!&lt;&gt;""</formula>
    </cfRule>
    <cfRule type="expression" dxfId="4714" priority="1167" stopIfTrue="1">
      <formula>AND($G162="",$F162&lt;&gt;"")</formula>
    </cfRule>
  </conditionalFormatting>
  <conditionalFormatting sqref="A162:A163">
    <cfRule type="expression" dxfId="4713" priority="1162" stopIfTrue="1">
      <formula>$F162=""</formula>
    </cfRule>
    <cfRule type="expression" dxfId="4712" priority="1163" stopIfTrue="1">
      <formula>#REF!&lt;&gt;""</formula>
    </cfRule>
    <cfRule type="expression" dxfId="4711" priority="1164" stopIfTrue="1">
      <formula>AND($G162="",$F162&lt;&gt;"")</formula>
    </cfRule>
  </conditionalFormatting>
  <conditionalFormatting sqref="A162:A163">
    <cfRule type="expression" dxfId="4710" priority="1153" stopIfTrue="1">
      <formula>$F162=""</formula>
    </cfRule>
    <cfRule type="expression" dxfId="4709" priority="1154" stopIfTrue="1">
      <formula>#REF!&lt;&gt;""</formula>
    </cfRule>
    <cfRule type="expression" dxfId="4708" priority="1155" stopIfTrue="1">
      <formula>AND($G162="",$F162&lt;&gt;"")</formula>
    </cfRule>
  </conditionalFormatting>
  <conditionalFormatting sqref="A162:A163">
    <cfRule type="expression" dxfId="4707" priority="1150" stopIfTrue="1">
      <formula>$F162=""</formula>
    </cfRule>
    <cfRule type="expression" dxfId="4706" priority="1151" stopIfTrue="1">
      <formula>#REF!&lt;&gt;""</formula>
    </cfRule>
    <cfRule type="expression" dxfId="4705" priority="1152" stopIfTrue="1">
      <formula>AND($G162="",$F162&lt;&gt;"")</formula>
    </cfRule>
  </conditionalFormatting>
  <conditionalFormatting sqref="A162:A163">
    <cfRule type="expression" dxfId="4704" priority="1147" stopIfTrue="1">
      <formula>$F162=""</formula>
    </cfRule>
    <cfRule type="expression" dxfId="4703" priority="1148" stopIfTrue="1">
      <formula>#REF!&lt;&gt;""</formula>
    </cfRule>
    <cfRule type="expression" dxfId="4702" priority="1149" stopIfTrue="1">
      <formula>AND($G162="",$F162&lt;&gt;"")</formula>
    </cfRule>
  </conditionalFormatting>
  <conditionalFormatting sqref="A162:A163">
    <cfRule type="expression" dxfId="4701" priority="1144" stopIfTrue="1">
      <formula>$F162=""</formula>
    </cfRule>
    <cfRule type="expression" dxfId="4700" priority="1145" stopIfTrue="1">
      <formula>#REF!&lt;&gt;""</formula>
    </cfRule>
    <cfRule type="expression" dxfId="4699" priority="1146" stopIfTrue="1">
      <formula>AND($G162="",$F162&lt;&gt;"")</formula>
    </cfRule>
  </conditionalFormatting>
  <conditionalFormatting sqref="A162:A163">
    <cfRule type="expression" dxfId="4698" priority="1141" stopIfTrue="1">
      <formula>$F162=""</formula>
    </cfRule>
    <cfRule type="expression" dxfId="4697" priority="1142" stopIfTrue="1">
      <formula>#REF!&lt;&gt;""</formula>
    </cfRule>
    <cfRule type="expression" dxfId="4696" priority="1143" stopIfTrue="1">
      <formula>AND($G162="",$F162&lt;&gt;"")</formula>
    </cfRule>
  </conditionalFormatting>
  <conditionalFormatting sqref="A162">
    <cfRule type="expression" dxfId="4695" priority="1138" stopIfTrue="1">
      <formula>$F162=""</formula>
    </cfRule>
    <cfRule type="expression" dxfId="4694" priority="1139" stopIfTrue="1">
      <formula>#REF!&lt;&gt;""</formula>
    </cfRule>
    <cfRule type="expression" dxfId="4693" priority="1140" stopIfTrue="1">
      <formula>AND($G162="",$F162&lt;&gt;"")</formula>
    </cfRule>
  </conditionalFormatting>
  <conditionalFormatting sqref="A162">
    <cfRule type="expression" dxfId="4692" priority="1135" stopIfTrue="1">
      <formula>$F162=""</formula>
    </cfRule>
    <cfRule type="expression" dxfId="4691" priority="1136" stopIfTrue="1">
      <formula>#REF!&lt;&gt;""</formula>
    </cfRule>
    <cfRule type="expression" dxfId="4690" priority="1137" stopIfTrue="1">
      <formula>AND($G162="",$F162&lt;&gt;"")</formula>
    </cfRule>
  </conditionalFormatting>
  <conditionalFormatting sqref="A162">
    <cfRule type="expression" dxfId="4689" priority="1132" stopIfTrue="1">
      <formula>$F162=""</formula>
    </cfRule>
    <cfRule type="expression" dxfId="4688" priority="1133" stopIfTrue="1">
      <formula>#REF!&lt;&gt;""</formula>
    </cfRule>
    <cfRule type="expression" dxfId="4687" priority="1134" stopIfTrue="1">
      <formula>AND($G162="",$F162&lt;&gt;"")</formula>
    </cfRule>
  </conditionalFormatting>
  <conditionalFormatting sqref="C161:C172">
    <cfRule type="expression" dxfId="4686" priority="1118" stopIfTrue="1">
      <formula>$C160=""</formula>
    </cfRule>
    <cfRule type="expression" dxfId="4685" priority="1119" stopIfTrue="1">
      <formula>$D160&lt;&gt;""</formula>
    </cfRule>
  </conditionalFormatting>
  <conditionalFormatting sqref="C161:C172">
    <cfRule type="expression" dxfId="4684" priority="1116" stopIfTrue="1">
      <formula>$C160=""</formula>
    </cfRule>
    <cfRule type="expression" dxfId="4683" priority="1117" stopIfTrue="1">
      <formula>$D160&lt;&gt;""</formula>
    </cfRule>
  </conditionalFormatting>
  <conditionalFormatting sqref="A179:A180">
    <cfRule type="expression" dxfId="4682" priority="1114" stopIfTrue="1">
      <formula>$D179=""</formula>
    </cfRule>
    <cfRule type="expression" dxfId="4681" priority="1115" stopIfTrue="1">
      <formula>$E179&lt;&gt;""</formula>
    </cfRule>
  </conditionalFormatting>
  <conditionalFormatting sqref="A179">
    <cfRule type="expression" dxfId="4680" priority="1112" stopIfTrue="1">
      <formula>$D179=""</formula>
    </cfRule>
    <cfRule type="expression" dxfId="4679" priority="1113" stopIfTrue="1">
      <formula>$E179&lt;&gt;""</formula>
    </cfRule>
  </conditionalFormatting>
  <conditionalFormatting sqref="A180">
    <cfRule type="expression" dxfId="4678" priority="1110" stopIfTrue="1">
      <formula>$D180=""</formula>
    </cfRule>
    <cfRule type="expression" dxfId="4677" priority="1111" stopIfTrue="1">
      <formula>$E180&lt;&gt;""</formula>
    </cfRule>
  </conditionalFormatting>
  <conditionalFormatting sqref="A180">
    <cfRule type="expression" dxfId="4676" priority="1108" stopIfTrue="1">
      <formula>$C180=""</formula>
    </cfRule>
    <cfRule type="expression" dxfId="4675" priority="1109" stopIfTrue="1">
      <formula>$D180&lt;&gt;""</formula>
    </cfRule>
  </conditionalFormatting>
  <conditionalFormatting sqref="A180">
    <cfRule type="expression" dxfId="4674" priority="1106" stopIfTrue="1">
      <formula>$D180=""</formula>
    </cfRule>
    <cfRule type="expression" dxfId="4673" priority="1107" stopIfTrue="1">
      <formula>$E180&lt;&gt;""</formula>
    </cfRule>
  </conditionalFormatting>
  <conditionalFormatting sqref="A181">
    <cfRule type="expression" dxfId="4672" priority="1104" stopIfTrue="1">
      <formula>$C181=""</formula>
    </cfRule>
    <cfRule type="expression" dxfId="4671" priority="1105" stopIfTrue="1">
      <formula>$G181&lt;&gt;""</formula>
    </cfRule>
  </conditionalFormatting>
  <conditionalFormatting sqref="A181">
    <cfRule type="expression" dxfId="4670" priority="1101" stopIfTrue="1">
      <formula>$F181=""</formula>
    </cfRule>
    <cfRule type="expression" dxfId="4669" priority="1102" stopIfTrue="1">
      <formula>#REF!&lt;&gt;""</formula>
    </cfRule>
    <cfRule type="expression" dxfId="4668" priority="1103" stopIfTrue="1">
      <formula>AND($G181="",$F181&lt;&gt;"")</formula>
    </cfRule>
  </conditionalFormatting>
  <conditionalFormatting sqref="A181">
    <cfRule type="expression" dxfId="4667" priority="1099" stopIfTrue="1">
      <formula>$C181=""</formula>
    </cfRule>
    <cfRule type="expression" dxfId="4666" priority="1100" stopIfTrue="1">
      <formula>$E181&lt;&gt;""</formula>
    </cfRule>
  </conditionalFormatting>
  <conditionalFormatting sqref="A181">
    <cfRule type="expression" dxfId="4665" priority="1097" stopIfTrue="1">
      <formula>$C181=""</formula>
    </cfRule>
    <cfRule type="expression" dxfId="4664" priority="1098" stopIfTrue="1">
      <formula>$D181&lt;&gt;""</formula>
    </cfRule>
  </conditionalFormatting>
  <conditionalFormatting sqref="I167:I172 F167:F172 C167:D172">
    <cfRule type="expression" dxfId="4663" priority="903" stopIfTrue="1">
      <formula>$C167=""</formula>
    </cfRule>
    <cfRule type="expression" dxfId="4662" priority="904" stopIfTrue="1">
      <formula>$D167&lt;&gt;""</formula>
    </cfRule>
  </conditionalFormatting>
  <conditionalFormatting sqref="C167:D172 I167:I172 F167:F172">
    <cfRule type="expression" dxfId="4661" priority="901" stopIfTrue="1">
      <formula>$C167=""</formula>
    </cfRule>
    <cfRule type="expression" dxfId="4660" priority="902" stopIfTrue="1">
      <formula>$D167&lt;&gt;""</formula>
    </cfRule>
  </conditionalFormatting>
  <conditionalFormatting sqref="A168:A170">
    <cfRule type="expression" dxfId="4659" priority="898" stopIfTrue="1">
      <formula>$F168=""</formula>
    </cfRule>
    <cfRule type="expression" dxfId="4658" priority="899" stopIfTrue="1">
      <formula>#REF!&lt;&gt;""</formula>
    </cfRule>
    <cfRule type="expression" dxfId="4657" priority="900" stopIfTrue="1">
      <formula>AND($G168="",$F168&lt;&gt;"")</formula>
    </cfRule>
  </conditionalFormatting>
  <conditionalFormatting sqref="A168:A169">
    <cfRule type="expression" dxfId="4656" priority="895" stopIfTrue="1">
      <formula>$F168=""</formula>
    </cfRule>
    <cfRule type="expression" dxfId="4655" priority="896" stopIfTrue="1">
      <formula>#REF!&lt;&gt;""</formula>
    </cfRule>
    <cfRule type="expression" dxfId="4654" priority="897" stopIfTrue="1">
      <formula>AND($G168="",$F168&lt;&gt;"")</formula>
    </cfRule>
  </conditionalFormatting>
  <conditionalFormatting sqref="A170">
    <cfRule type="expression" dxfId="4653" priority="892" stopIfTrue="1">
      <formula>$F170=""</formula>
    </cfRule>
    <cfRule type="expression" dxfId="4652" priority="893" stopIfTrue="1">
      <formula>#REF!&lt;&gt;""</formula>
    </cfRule>
    <cfRule type="expression" dxfId="4651" priority="894" stopIfTrue="1">
      <formula>AND($G170="",$F170&lt;&gt;"")</formula>
    </cfRule>
  </conditionalFormatting>
  <conditionalFormatting sqref="A170">
    <cfRule type="expression" dxfId="4650" priority="889" stopIfTrue="1">
      <formula>$F170=""</formula>
    </cfRule>
    <cfRule type="expression" dxfId="4649" priority="890" stopIfTrue="1">
      <formula>#REF!&lt;&gt;""</formula>
    </cfRule>
    <cfRule type="expression" dxfId="4648" priority="891" stopIfTrue="1">
      <formula>AND($G170="",$F170&lt;&gt;"")</formula>
    </cfRule>
  </conditionalFormatting>
  <conditionalFormatting sqref="A170">
    <cfRule type="expression" dxfId="4647" priority="886" stopIfTrue="1">
      <formula>$F170=""</formula>
    </cfRule>
    <cfRule type="expression" dxfId="4646" priority="887" stopIfTrue="1">
      <formula>#REF!&lt;&gt;""</formula>
    </cfRule>
    <cfRule type="expression" dxfId="4645" priority="888" stopIfTrue="1">
      <formula>AND($G170="",$F170&lt;&gt;"")</formula>
    </cfRule>
  </conditionalFormatting>
  <conditionalFormatting sqref="A122">
    <cfRule type="expression" dxfId="4644" priority="834" stopIfTrue="1">
      <formula>$F122=""</formula>
    </cfRule>
    <cfRule type="expression" dxfId="4643" priority="835" stopIfTrue="1">
      <formula>#REF!&lt;&gt;""</formula>
    </cfRule>
    <cfRule type="expression" dxfId="4642" priority="836" stopIfTrue="1">
      <formula>AND($G122="",$F122&lt;&gt;"")</formula>
    </cfRule>
  </conditionalFormatting>
  <conditionalFormatting sqref="A121:A122">
    <cfRule type="expression" dxfId="4641" priority="831" stopIfTrue="1">
      <formula>$F121=""</formula>
    </cfRule>
    <cfRule type="expression" dxfId="4640" priority="832" stopIfTrue="1">
      <formula>#REF!&lt;&gt;""</formula>
    </cfRule>
    <cfRule type="expression" dxfId="4639" priority="833" stopIfTrue="1">
      <formula>AND($G121="",$F121&lt;&gt;"")</formula>
    </cfRule>
  </conditionalFormatting>
  <conditionalFormatting sqref="A121:A122">
    <cfRule type="expression" dxfId="4638" priority="828" stopIfTrue="1">
      <formula>$F121=""</formula>
    </cfRule>
    <cfRule type="expression" dxfId="4637" priority="829" stopIfTrue="1">
      <formula>#REF!&lt;&gt;""</formula>
    </cfRule>
    <cfRule type="expression" dxfId="4636" priority="830" stopIfTrue="1">
      <formula>AND($G121="",$F121&lt;&gt;"")</formula>
    </cfRule>
  </conditionalFormatting>
  <conditionalFormatting sqref="A121:A122">
    <cfRule type="expression" dxfId="4635" priority="825" stopIfTrue="1">
      <formula>$F121=""</formula>
    </cfRule>
    <cfRule type="expression" dxfId="4634" priority="826" stopIfTrue="1">
      <formula>#REF!&lt;&gt;""</formula>
    </cfRule>
    <cfRule type="expression" dxfId="4633" priority="827" stopIfTrue="1">
      <formula>AND($G121="",$F121&lt;&gt;"")</formula>
    </cfRule>
  </conditionalFormatting>
  <conditionalFormatting sqref="A121:A122">
    <cfRule type="expression" dxfId="4632" priority="822" stopIfTrue="1">
      <formula>$F121=""</formula>
    </cfRule>
    <cfRule type="expression" dxfId="4631" priority="823" stopIfTrue="1">
      <formula>#REF!&lt;&gt;""</formula>
    </cfRule>
    <cfRule type="expression" dxfId="4630" priority="824" stopIfTrue="1">
      <formula>AND($G121="",$F121&lt;&gt;"")</formula>
    </cfRule>
  </conditionalFormatting>
  <conditionalFormatting sqref="A121">
    <cfRule type="expression" dxfId="4629" priority="819" stopIfTrue="1">
      <formula>$F121=""</formula>
    </cfRule>
    <cfRule type="expression" dxfId="4628" priority="820" stopIfTrue="1">
      <formula>#REF!&lt;&gt;""</formula>
    </cfRule>
    <cfRule type="expression" dxfId="4627" priority="821" stopIfTrue="1">
      <formula>AND($G121="",$F121&lt;&gt;"")</formula>
    </cfRule>
  </conditionalFormatting>
  <conditionalFormatting sqref="A121">
    <cfRule type="expression" dxfId="4626" priority="816" stopIfTrue="1">
      <formula>$F121=""</formula>
    </cfRule>
    <cfRule type="expression" dxfId="4625" priority="817" stopIfTrue="1">
      <formula>#REF!&lt;&gt;""</formula>
    </cfRule>
    <cfRule type="expression" dxfId="4624" priority="818" stopIfTrue="1">
      <formula>AND($G121="",$F121&lt;&gt;"")</formula>
    </cfRule>
  </conditionalFormatting>
  <conditionalFormatting sqref="A121">
    <cfRule type="expression" dxfId="4623" priority="813" stopIfTrue="1">
      <formula>$F121=""</formula>
    </cfRule>
    <cfRule type="expression" dxfId="4622" priority="814" stopIfTrue="1">
      <formula>#REF!&lt;&gt;""</formula>
    </cfRule>
    <cfRule type="expression" dxfId="4621" priority="815" stopIfTrue="1">
      <formula>AND($G121="",$F121&lt;&gt;"")</formula>
    </cfRule>
  </conditionalFormatting>
  <conditionalFormatting sqref="A154:A157">
    <cfRule type="expression" dxfId="4620" priority="810" stopIfTrue="1">
      <formula>$F154=""</formula>
    </cfRule>
    <cfRule type="expression" dxfId="4619" priority="811" stopIfTrue="1">
      <formula>#REF!&lt;&gt;""</formula>
    </cfRule>
    <cfRule type="expression" dxfId="4618" priority="812" stopIfTrue="1">
      <formula>AND($G154="",$F154&lt;&gt;"")</formula>
    </cfRule>
  </conditionalFormatting>
  <conditionalFormatting sqref="A153:A157">
    <cfRule type="expression" dxfId="4617" priority="807" stopIfTrue="1">
      <formula>$F153=""</formula>
    </cfRule>
    <cfRule type="expression" dxfId="4616" priority="808" stopIfTrue="1">
      <formula>#REF!&lt;&gt;""</formula>
    </cfRule>
    <cfRule type="expression" dxfId="4615" priority="809" stopIfTrue="1">
      <formula>AND($G153="",$F153&lt;&gt;"")</formula>
    </cfRule>
  </conditionalFormatting>
  <conditionalFormatting sqref="A153:A157">
    <cfRule type="expression" dxfId="4614" priority="804" stopIfTrue="1">
      <formula>$F153=""</formula>
    </cfRule>
    <cfRule type="expression" dxfId="4613" priority="805" stopIfTrue="1">
      <formula>#REF!&lt;&gt;""</formula>
    </cfRule>
    <cfRule type="expression" dxfId="4612" priority="806" stopIfTrue="1">
      <formula>AND($G153="",$F153&lt;&gt;"")</formula>
    </cfRule>
  </conditionalFormatting>
  <conditionalFormatting sqref="A153:A157">
    <cfRule type="expression" dxfId="4611" priority="801" stopIfTrue="1">
      <formula>$F153=""</formula>
    </cfRule>
    <cfRule type="expression" dxfId="4610" priority="802" stopIfTrue="1">
      <formula>#REF!&lt;&gt;""</formula>
    </cfRule>
    <cfRule type="expression" dxfId="4609" priority="803" stopIfTrue="1">
      <formula>AND($G153="",$F153&lt;&gt;"")</formula>
    </cfRule>
  </conditionalFormatting>
  <conditionalFormatting sqref="A153:A157">
    <cfRule type="expression" dxfId="4608" priority="798" stopIfTrue="1">
      <formula>$F153=""</formula>
    </cfRule>
    <cfRule type="expression" dxfId="4607" priority="799" stopIfTrue="1">
      <formula>#REF!&lt;&gt;""</formula>
    </cfRule>
    <cfRule type="expression" dxfId="4606" priority="800" stopIfTrue="1">
      <formula>AND($G153="",$F153&lt;&gt;"")</formula>
    </cfRule>
  </conditionalFormatting>
  <conditionalFormatting sqref="A153">
    <cfRule type="expression" dxfId="4605" priority="795" stopIfTrue="1">
      <formula>$F153=""</formula>
    </cfRule>
    <cfRule type="expression" dxfId="4604" priority="796" stopIfTrue="1">
      <formula>#REF!&lt;&gt;""</formula>
    </cfRule>
    <cfRule type="expression" dxfId="4603" priority="797" stopIfTrue="1">
      <formula>AND($G153="",$F153&lt;&gt;"")</formula>
    </cfRule>
  </conditionalFormatting>
  <conditionalFormatting sqref="A153">
    <cfRule type="expression" dxfId="4602" priority="792" stopIfTrue="1">
      <formula>$F153=""</formula>
    </cfRule>
    <cfRule type="expression" dxfId="4601" priority="793" stopIfTrue="1">
      <formula>#REF!&lt;&gt;""</formula>
    </cfRule>
    <cfRule type="expression" dxfId="4600" priority="794" stopIfTrue="1">
      <formula>AND($G153="",$F153&lt;&gt;"")</formula>
    </cfRule>
  </conditionalFormatting>
  <conditionalFormatting sqref="A153">
    <cfRule type="expression" dxfId="4599" priority="789" stopIfTrue="1">
      <formula>$F153=""</formula>
    </cfRule>
    <cfRule type="expression" dxfId="4598" priority="790" stopIfTrue="1">
      <formula>#REF!&lt;&gt;""</formula>
    </cfRule>
    <cfRule type="expression" dxfId="4597" priority="791" stopIfTrue="1">
      <formula>AND($G153="",$F153&lt;&gt;"")</formula>
    </cfRule>
  </conditionalFormatting>
  <conditionalFormatting sqref="A163">
    <cfRule type="expression" dxfId="4596" priority="786" stopIfTrue="1">
      <formula>$F163=""</formula>
    </cfRule>
    <cfRule type="expression" dxfId="4595" priority="787" stopIfTrue="1">
      <formula>#REF!&lt;&gt;""</formula>
    </cfRule>
    <cfRule type="expression" dxfId="4594" priority="788" stopIfTrue="1">
      <formula>AND($G163="",$F163&lt;&gt;"")</formula>
    </cfRule>
  </conditionalFormatting>
  <conditionalFormatting sqref="A162:A163">
    <cfRule type="expression" dxfId="4593" priority="783" stopIfTrue="1">
      <formula>$F162=""</formula>
    </cfRule>
    <cfRule type="expression" dxfId="4592" priority="784" stopIfTrue="1">
      <formula>#REF!&lt;&gt;""</formula>
    </cfRule>
    <cfRule type="expression" dxfId="4591" priority="785" stopIfTrue="1">
      <formula>AND($G162="",$F162&lt;&gt;"")</formula>
    </cfRule>
  </conditionalFormatting>
  <conditionalFormatting sqref="A162:A163">
    <cfRule type="expression" dxfId="4590" priority="780" stopIfTrue="1">
      <formula>$F162=""</formula>
    </cfRule>
    <cfRule type="expression" dxfId="4589" priority="781" stopIfTrue="1">
      <formula>#REF!&lt;&gt;""</formula>
    </cfRule>
    <cfRule type="expression" dxfId="4588" priority="782" stopIfTrue="1">
      <formula>AND($G162="",$F162&lt;&gt;"")</formula>
    </cfRule>
  </conditionalFormatting>
  <conditionalFormatting sqref="A162:A163">
    <cfRule type="expression" dxfId="4587" priority="777" stopIfTrue="1">
      <formula>$F162=""</formula>
    </cfRule>
    <cfRule type="expression" dxfId="4586" priority="778" stopIfTrue="1">
      <formula>#REF!&lt;&gt;""</formula>
    </cfRule>
    <cfRule type="expression" dxfId="4585" priority="779" stopIfTrue="1">
      <formula>AND($G162="",$F162&lt;&gt;"")</formula>
    </cfRule>
  </conditionalFormatting>
  <conditionalFormatting sqref="A162:A163">
    <cfRule type="expression" dxfId="4584" priority="774" stopIfTrue="1">
      <formula>$F162=""</formula>
    </cfRule>
    <cfRule type="expression" dxfId="4583" priority="775" stopIfTrue="1">
      <formula>#REF!&lt;&gt;""</formula>
    </cfRule>
    <cfRule type="expression" dxfId="4582" priority="776" stopIfTrue="1">
      <formula>AND($G162="",$F162&lt;&gt;"")</formula>
    </cfRule>
  </conditionalFormatting>
  <conditionalFormatting sqref="A162">
    <cfRule type="expression" dxfId="4581" priority="771" stopIfTrue="1">
      <formula>$F162=""</formula>
    </cfRule>
    <cfRule type="expression" dxfId="4580" priority="772" stopIfTrue="1">
      <formula>#REF!&lt;&gt;""</formula>
    </cfRule>
    <cfRule type="expression" dxfId="4579" priority="773" stopIfTrue="1">
      <formula>AND($G162="",$F162&lt;&gt;"")</formula>
    </cfRule>
  </conditionalFormatting>
  <conditionalFormatting sqref="A162">
    <cfRule type="expression" dxfId="4578" priority="768" stopIfTrue="1">
      <formula>$F162=""</formula>
    </cfRule>
    <cfRule type="expression" dxfId="4577" priority="769" stopIfTrue="1">
      <formula>#REF!&lt;&gt;""</formula>
    </cfRule>
    <cfRule type="expression" dxfId="4576" priority="770" stopIfTrue="1">
      <formula>AND($G162="",$F162&lt;&gt;"")</formula>
    </cfRule>
  </conditionalFormatting>
  <conditionalFormatting sqref="A162">
    <cfRule type="expression" dxfId="4575" priority="765" stopIfTrue="1">
      <formula>$F162=""</formula>
    </cfRule>
    <cfRule type="expression" dxfId="4574" priority="766" stopIfTrue="1">
      <formula>#REF!&lt;&gt;""</formula>
    </cfRule>
    <cfRule type="expression" dxfId="4573" priority="767" stopIfTrue="1">
      <formula>AND($G162="",$F162&lt;&gt;"")</formula>
    </cfRule>
  </conditionalFormatting>
  <conditionalFormatting sqref="A168:A169">
    <cfRule type="expression" dxfId="4572" priority="762" stopIfTrue="1">
      <formula>$F168=""</formula>
    </cfRule>
    <cfRule type="expression" dxfId="4571" priority="763" stopIfTrue="1">
      <formula>#REF!&lt;&gt;""</formula>
    </cfRule>
    <cfRule type="expression" dxfId="4570" priority="764" stopIfTrue="1">
      <formula>AND($G168="",$F168&lt;&gt;"")</formula>
    </cfRule>
  </conditionalFormatting>
  <conditionalFormatting sqref="A168:A169">
    <cfRule type="expression" dxfId="4569" priority="759" stopIfTrue="1">
      <formula>$F168=""</formula>
    </cfRule>
    <cfRule type="expression" dxfId="4568" priority="760" stopIfTrue="1">
      <formula>#REF!&lt;&gt;""</formula>
    </cfRule>
    <cfRule type="expression" dxfId="4567" priority="761" stopIfTrue="1">
      <formula>AND($G168="",$F168&lt;&gt;"")</formula>
    </cfRule>
  </conditionalFormatting>
  <conditionalFormatting sqref="A168:A169">
    <cfRule type="expression" dxfId="4566" priority="756" stopIfTrue="1">
      <formula>$F168=""</formula>
    </cfRule>
    <cfRule type="expression" dxfId="4565" priority="757" stopIfTrue="1">
      <formula>#REF!&lt;&gt;""</formula>
    </cfRule>
    <cfRule type="expression" dxfId="4564" priority="758" stopIfTrue="1">
      <formula>AND($G168="",$F168&lt;&gt;"")</formula>
    </cfRule>
  </conditionalFormatting>
  <conditionalFormatting sqref="A168:A169">
    <cfRule type="expression" dxfId="4563" priority="753" stopIfTrue="1">
      <formula>$F168=""</formula>
    </cfRule>
    <cfRule type="expression" dxfId="4562" priority="754" stopIfTrue="1">
      <formula>#REF!&lt;&gt;""</formula>
    </cfRule>
    <cfRule type="expression" dxfId="4561" priority="755" stopIfTrue="1">
      <formula>AND($G168="",$F168&lt;&gt;"")</formula>
    </cfRule>
  </conditionalFormatting>
  <conditionalFormatting sqref="A168:A169">
    <cfRule type="expression" dxfId="4560" priority="750" stopIfTrue="1">
      <formula>$F168=""</formula>
    </cfRule>
    <cfRule type="expression" dxfId="4559" priority="751" stopIfTrue="1">
      <formula>#REF!&lt;&gt;""</formula>
    </cfRule>
    <cfRule type="expression" dxfId="4558" priority="752" stopIfTrue="1">
      <formula>AND($G168="",$F168&lt;&gt;"")</formula>
    </cfRule>
  </conditionalFormatting>
  <conditionalFormatting sqref="A168:A169">
    <cfRule type="expression" dxfId="4557" priority="747" stopIfTrue="1">
      <formula>$F168=""</formula>
    </cfRule>
    <cfRule type="expression" dxfId="4556" priority="748" stopIfTrue="1">
      <formula>#REF!&lt;&gt;""</formula>
    </cfRule>
    <cfRule type="expression" dxfId="4555" priority="749" stopIfTrue="1">
      <formula>AND($G168="",$F168&lt;&gt;"")</formula>
    </cfRule>
  </conditionalFormatting>
  <conditionalFormatting sqref="A168:A169">
    <cfRule type="expression" dxfId="4554" priority="745" stopIfTrue="1">
      <formula>$C168=""</formula>
    </cfRule>
    <cfRule type="expression" dxfId="4553" priority="746" stopIfTrue="1">
      <formula>$G168&lt;&gt;""</formula>
    </cfRule>
  </conditionalFormatting>
  <conditionalFormatting sqref="A168:A169">
    <cfRule type="expression" dxfId="4552" priority="742" stopIfTrue="1">
      <formula>$F168=""</formula>
    </cfRule>
    <cfRule type="expression" dxfId="4551" priority="743" stopIfTrue="1">
      <formula>#REF!&lt;&gt;""</formula>
    </cfRule>
    <cfRule type="expression" dxfId="4550" priority="744" stopIfTrue="1">
      <formula>AND($G168="",$F168&lt;&gt;"")</formula>
    </cfRule>
  </conditionalFormatting>
  <conditionalFormatting sqref="A168:A169">
    <cfRule type="expression" dxfId="4549" priority="739" stopIfTrue="1">
      <formula>$F168=""</formula>
    </cfRule>
    <cfRule type="expression" dxfId="4548" priority="740" stopIfTrue="1">
      <formula>#REF!&lt;&gt;""</formula>
    </cfRule>
    <cfRule type="expression" dxfId="4547" priority="741" stopIfTrue="1">
      <formula>AND($G168="",$F168&lt;&gt;"")</formula>
    </cfRule>
  </conditionalFormatting>
  <conditionalFormatting sqref="A168:A169">
    <cfRule type="expression" dxfId="4546" priority="736" stopIfTrue="1">
      <formula>$F168=""</formula>
    </cfRule>
    <cfRule type="expression" dxfId="4545" priority="737" stopIfTrue="1">
      <formula>#REF!&lt;&gt;""</formula>
    </cfRule>
    <cfRule type="expression" dxfId="4544" priority="738" stopIfTrue="1">
      <formula>AND($G168="",$F168&lt;&gt;"")</formula>
    </cfRule>
  </conditionalFormatting>
  <conditionalFormatting sqref="A168:A169">
    <cfRule type="expression" dxfId="4543" priority="733" stopIfTrue="1">
      <formula>$F168=""</formula>
    </cfRule>
    <cfRule type="expression" dxfId="4542" priority="734" stopIfTrue="1">
      <formula>#REF!&lt;&gt;""</formula>
    </cfRule>
    <cfRule type="expression" dxfId="4541" priority="735" stopIfTrue="1">
      <formula>AND($G168="",$F168&lt;&gt;"")</formula>
    </cfRule>
  </conditionalFormatting>
  <conditionalFormatting sqref="A168:A169">
    <cfRule type="expression" dxfId="4540" priority="731" stopIfTrue="1">
      <formula>$C168=""</formula>
    </cfRule>
    <cfRule type="expression" dxfId="4539" priority="732" stopIfTrue="1">
      <formula>$G168&lt;&gt;""</formula>
    </cfRule>
  </conditionalFormatting>
  <conditionalFormatting sqref="A168:A169">
    <cfRule type="expression" dxfId="4538" priority="728" stopIfTrue="1">
      <formula>$F168=""</formula>
    </cfRule>
    <cfRule type="expression" dxfId="4537" priority="729" stopIfTrue="1">
      <formula>#REF!&lt;&gt;""</formula>
    </cfRule>
    <cfRule type="expression" dxfId="4536" priority="730" stopIfTrue="1">
      <formula>AND($G168="",$F168&lt;&gt;"")</formula>
    </cfRule>
  </conditionalFormatting>
  <conditionalFormatting sqref="A168:A169">
    <cfRule type="expression" dxfId="4535" priority="725" stopIfTrue="1">
      <formula>$F168=""</formula>
    </cfRule>
    <cfRule type="expression" dxfId="4534" priority="726" stopIfTrue="1">
      <formula>#REF!&lt;&gt;""</formula>
    </cfRule>
    <cfRule type="expression" dxfId="4533" priority="727" stopIfTrue="1">
      <formula>AND($G168="",$F168&lt;&gt;"")</formula>
    </cfRule>
  </conditionalFormatting>
  <conditionalFormatting sqref="A168:A169">
    <cfRule type="expression" dxfId="4532" priority="722" stopIfTrue="1">
      <formula>$F168=""</formula>
    </cfRule>
    <cfRule type="expression" dxfId="4531" priority="723" stopIfTrue="1">
      <formula>#REF!&lt;&gt;""</formula>
    </cfRule>
    <cfRule type="expression" dxfId="4530" priority="724" stopIfTrue="1">
      <formula>AND($G168="",$F168&lt;&gt;"")</formula>
    </cfRule>
  </conditionalFormatting>
  <conditionalFormatting sqref="A168:A169">
    <cfRule type="expression" dxfId="4529" priority="719" stopIfTrue="1">
      <formula>$F168=""</formula>
    </cfRule>
    <cfRule type="expression" dxfId="4528" priority="720" stopIfTrue="1">
      <formula>#REF!&lt;&gt;""</formula>
    </cfRule>
    <cfRule type="expression" dxfId="4527" priority="721" stopIfTrue="1">
      <formula>AND($G168="",$F168&lt;&gt;"")</formula>
    </cfRule>
  </conditionalFormatting>
  <conditionalFormatting sqref="A168:A169">
    <cfRule type="expression" dxfId="4526" priority="716" stopIfTrue="1">
      <formula>$F168=""</formula>
    </cfRule>
    <cfRule type="expression" dxfId="4525" priority="717" stopIfTrue="1">
      <formula>#REF!&lt;&gt;""</formula>
    </cfRule>
    <cfRule type="expression" dxfId="4524" priority="718" stopIfTrue="1">
      <formula>AND($G168="",$F168&lt;&gt;"")</formula>
    </cfRule>
  </conditionalFormatting>
  <conditionalFormatting sqref="A168:A169">
    <cfRule type="expression" dxfId="4523" priority="713" stopIfTrue="1">
      <formula>$F168=""</formula>
    </cfRule>
    <cfRule type="expression" dxfId="4522" priority="714" stopIfTrue="1">
      <formula>#REF!&lt;&gt;""</formula>
    </cfRule>
    <cfRule type="expression" dxfId="4521" priority="715" stopIfTrue="1">
      <formula>AND($G168="",$F168&lt;&gt;"")</formula>
    </cfRule>
  </conditionalFormatting>
  <conditionalFormatting sqref="A168:A169">
    <cfRule type="expression" dxfId="4520" priority="710" stopIfTrue="1">
      <formula>$F168=""</formula>
    </cfRule>
    <cfRule type="expression" dxfId="4519" priority="711" stopIfTrue="1">
      <formula>#REF!&lt;&gt;""</formula>
    </cfRule>
    <cfRule type="expression" dxfId="4518" priority="712" stopIfTrue="1">
      <formula>AND($G168="",$F168&lt;&gt;"")</formula>
    </cfRule>
  </conditionalFormatting>
  <conditionalFormatting sqref="A168:A169">
    <cfRule type="expression" dxfId="4517" priority="707" stopIfTrue="1">
      <formula>$F168=""</formula>
    </cfRule>
    <cfRule type="expression" dxfId="4516" priority="708" stopIfTrue="1">
      <formula>#REF!&lt;&gt;""</formula>
    </cfRule>
    <cfRule type="expression" dxfId="4515" priority="709" stopIfTrue="1">
      <formula>AND($G168="",$F168&lt;&gt;"")</formula>
    </cfRule>
  </conditionalFormatting>
  <conditionalFormatting sqref="A168:A169">
    <cfRule type="expression" dxfId="4514" priority="704" stopIfTrue="1">
      <formula>$F168=""</formula>
    </cfRule>
    <cfRule type="expression" dxfId="4513" priority="705" stopIfTrue="1">
      <formula>#REF!&lt;&gt;""</formula>
    </cfRule>
    <cfRule type="expression" dxfId="4512" priority="706" stopIfTrue="1">
      <formula>AND($G168="",$F168&lt;&gt;"")</formula>
    </cfRule>
  </conditionalFormatting>
  <conditionalFormatting sqref="A168:A169">
    <cfRule type="expression" dxfId="4511" priority="702" stopIfTrue="1">
      <formula>$C168=""</formula>
    </cfRule>
    <cfRule type="expression" dxfId="4510" priority="703" stopIfTrue="1">
      <formula>$G168&lt;&gt;""</formula>
    </cfRule>
  </conditionalFormatting>
  <conditionalFormatting sqref="A168:A169">
    <cfRule type="expression" dxfId="4509" priority="699" stopIfTrue="1">
      <formula>$F168=""</formula>
    </cfRule>
    <cfRule type="expression" dxfId="4508" priority="700" stopIfTrue="1">
      <formula>#REF!&lt;&gt;""</formula>
    </cfRule>
    <cfRule type="expression" dxfId="4507" priority="701" stopIfTrue="1">
      <formula>AND($G168="",$F168&lt;&gt;"")</formula>
    </cfRule>
  </conditionalFormatting>
  <conditionalFormatting sqref="A168:A169">
    <cfRule type="expression" dxfId="4506" priority="696" stopIfTrue="1">
      <formula>$F168=""</formula>
    </cfRule>
    <cfRule type="expression" dxfId="4505" priority="697" stopIfTrue="1">
      <formula>#REF!&lt;&gt;""</formula>
    </cfRule>
    <cfRule type="expression" dxfId="4504" priority="698" stopIfTrue="1">
      <formula>AND($G168="",$F168&lt;&gt;"")</formula>
    </cfRule>
  </conditionalFormatting>
  <conditionalFormatting sqref="A168:A169">
    <cfRule type="expression" dxfId="4503" priority="693" stopIfTrue="1">
      <formula>$F168=""</formula>
    </cfRule>
    <cfRule type="expression" dxfId="4502" priority="694" stopIfTrue="1">
      <formula>#REF!&lt;&gt;""</formula>
    </cfRule>
    <cfRule type="expression" dxfId="4501" priority="695" stopIfTrue="1">
      <formula>AND($G168="",$F168&lt;&gt;"")</formula>
    </cfRule>
  </conditionalFormatting>
  <conditionalFormatting sqref="A168:A169">
    <cfRule type="expression" dxfId="4500" priority="690" stopIfTrue="1">
      <formula>$F168=""</formula>
    </cfRule>
    <cfRule type="expression" dxfId="4499" priority="691" stopIfTrue="1">
      <formula>#REF!&lt;&gt;""</formula>
    </cfRule>
    <cfRule type="expression" dxfId="4498" priority="692" stopIfTrue="1">
      <formula>AND($G168="",$F168&lt;&gt;"")</formula>
    </cfRule>
  </conditionalFormatting>
  <conditionalFormatting sqref="A168:A169">
    <cfRule type="expression" dxfId="4497" priority="687" stopIfTrue="1">
      <formula>$F168=""</formula>
    </cfRule>
    <cfRule type="expression" dxfId="4496" priority="688" stopIfTrue="1">
      <formula>#REF!&lt;&gt;""</formula>
    </cfRule>
    <cfRule type="expression" dxfId="4495" priority="689" stopIfTrue="1">
      <formula>AND($G168="",$F168&lt;&gt;"")</formula>
    </cfRule>
  </conditionalFormatting>
  <conditionalFormatting sqref="A168:A169">
    <cfRule type="expression" dxfId="4494" priority="685" stopIfTrue="1">
      <formula>$C168=""</formula>
    </cfRule>
    <cfRule type="expression" dxfId="4493" priority="686" stopIfTrue="1">
      <formula>$G168&lt;&gt;""</formula>
    </cfRule>
  </conditionalFormatting>
  <conditionalFormatting sqref="A168:A169">
    <cfRule type="expression" dxfId="4492" priority="682" stopIfTrue="1">
      <formula>$F168=""</formula>
    </cfRule>
    <cfRule type="expression" dxfId="4491" priority="683" stopIfTrue="1">
      <formula>#REF!&lt;&gt;""</formula>
    </cfRule>
    <cfRule type="expression" dxfId="4490" priority="684" stopIfTrue="1">
      <formula>AND($G168="",$F168&lt;&gt;"")</formula>
    </cfRule>
  </conditionalFormatting>
  <conditionalFormatting sqref="A168:A169">
    <cfRule type="expression" dxfId="4489" priority="679" stopIfTrue="1">
      <formula>$F168=""</formula>
    </cfRule>
    <cfRule type="expression" dxfId="4488" priority="680" stopIfTrue="1">
      <formula>#REF!&lt;&gt;""</formula>
    </cfRule>
    <cfRule type="expression" dxfId="4487" priority="681" stopIfTrue="1">
      <formula>AND($G168="",$F168&lt;&gt;"")</formula>
    </cfRule>
  </conditionalFormatting>
  <conditionalFormatting sqref="A168:A169">
    <cfRule type="expression" dxfId="4486" priority="676" stopIfTrue="1">
      <formula>$F168=""</formula>
    </cfRule>
    <cfRule type="expression" dxfId="4485" priority="677" stopIfTrue="1">
      <formula>#REF!&lt;&gt;""</formula>
    </cfRule>
    <cfRule type="expression" dxfId="4484" priority="678" stopIfTrue="1">
      <formula>AND($G168="",$F168&lt;&gt;"")</formula>
    </cfRule>
  </conditionalFormatting>
  <conditionalFormatting sqref="A168:A169">
    <cfRule type="expression" dxfId="4483" priority="673" stopIfTrue="1">
      <formula>$F168=""</formula>
    </cfRule>
    <cfRule type="expression" dxfId="4482" priority="674" stopIfTrue="1">
      <formula>#REF!&lt;&gt;""</formula>
    </cfRule>
    <cfRule type="expression" dxfId="4481" priority="675" stopIfTrue="1">
      <formula>AND($G168="",$F168&lt;&gt;"")</formula>
    </cfRule>
  </conditionalFormatting>
  <conditionalFormatting sqref="A168:A169">
    <cfRule type="expression" dxfId="4480" priority="671" stopIfTrue="1">
      <formula>$C168=""</formula>
    </cfRule>
    <cfRule type="expression" dxfId="4479" priority="672" stopIfTrue="1">
      <formula>$G168&lt;&gt;""</formula>
    </cfRule>
  </conditionalFormatting>
  <conditionalFormatting sqref="A168:A169">
    <cfRule type="expression" dxfId="4478" priority="668" stopIfTrue="1">
      <formula>$F168=""</formula>
    </cfRule>
    <cfRule type="expression" dxfId="4477" priority="669" stopIfTrue="1">
      <formula>#REF!&lt;&gt;""</formula>
    </cfRule>
    <cfRule type="expression" dxfId="4476" priority="670" stopIfTrue="1">
      <formula>AND($G168="",$F168&lt;&gt;"")</formula>
    </cfRule>
  </conditionalFormatting>
  <conditionalFormatting sqref="A168:A169">
    <cfRule type="expression" dxfId="4475" priority="665" stopIfTrue="1">
      <formula>$F168=""</formula>
    </cfRule>
    <cfRule type="expression" dxfId="4474" priority="666" stopIfTrue="1">
      <formula>#REF!&lt;&gt;""</formula>
    </cfRule>
    <cfRule type="expression" dxfId="4473" priority="667" stopIfTrue="1">
      <formula>AND($G168="",$F168&lt;&gt;"")</formula>
    </cfRule>
  </conditionalFormatting>
  <conditionalFormatting sqref="A168:A169">
    <cfRule type="expression" dxfId="4472" priority="662" stopIfTrue="1">
      <formula>$F168=""</formula>
    </cfRule>
    <cfRule type="expression" dxfId="4471" priority="663" stopIfTrue="1">
      <formula>#REF!&lt;&gt;""</formula>
    </cfRule>
    <cfRule type="expression" dxfId="4470" priority="664" stopIfTrue="1">
      <formula>AND($G168="",$F168&lt;&gt;"")</formula>
    </cfRule>
  </conditionalFormatting>
  <conditionalFormatting sqref="A168:A169">
    <cfRule type="expression" dxfId="4469" priority="659" stopIfTrue="1">
      <formula>$F168=""</formula>
    </cfRule>
    <cfRule type="expression" dxfId="4468" priority="660" stopIfTrue="1">
      <formula>#REF!&lt;&gt;""</formula>
    </cfRule>
    <cfRule type="expression" dxfId="4467" priority="661" stopIfTrue="1">
      <formula>AND($G168="",$F168&lt;&gt;"")</formula>
    </cfRule>
  </conditionalFormatting>
  <conditionalFormatting sqref="A169">
    <cfRule type="expression" dxfId="4466" priority="656" stopIfTrue="1">
      <formula>$F169=""</formula>
    </cfRule>
    <cfRule type="expression" dxfId="4465" priority="657" stopIfTrue="1">
      <formula>#REF!&lt;&gt;""</formula>
    </cfRule>
    <cfRule type="expression" dxfId="4464" priority="658" stopIfTrue="1">
      <formula>AND($G169="",$F169&lt;&gt;"")</formula>
    </cfRule>
  </conditionalFormatting>
  <conditionalFormatting sqref="A169">
    <cfRule type="expression" dxfId="4463" priority="653" stopIfTrue="1">
      <formula>$F169=""</formula>
    </cfRule>
    <cfRule type="expression" dxfId="4462" priority="654" stopIfTrue="1">
      <formula>#REF!&lt;&gt;""</formula>
    </cfRule>
    <cfRule type="expression" dxfId="4461" priority="655" stopIfTrue="1">
      <formula>AND($G169="",$F169&lt;&gt;"")</formula>
    </cfRule>
  </conditionalFormatting>
  <conditionalFormatting sqref="A169">
    <cfRule type="expression" dxfId="4460" priority="651" stopIfTrue="1">
      <formula>$C169=""</formula>
    </cfRule>
    <cfRule type="expression" dxfId="4459" priority="652" stopIfTrue="1">
      <formula>$G169&lt;&gt;""</formula>
    </cfRule>
  </conditionalFormatting>
  <conditionalFormatting sqref="A169">
    <cfRule type="expression" dxfId="4458" priority="648" stopIfTrue="1">
      <formula>$F169=""</formula>
    </cfRule>
    <cfRule type="expression" dxfId="4457" priority="649" stopIfTrue="1">
      <formula>#REF!&lt;&gt;""</formula>
    </cfRule>
    <cfRule type="expression" dxfId="4456" priority="650" stopIfTrue="1">
      <formula>AND($G169="",$F169&lt;&gt;"")</formula>
    </cfRule>
  </conditionalFormatting>
  <conditionalFormatting sqref="A169">
    <cfRule type="expression" dxfId="4455" priority="645" stopIfTrue="1">
      <formula>$F169=""</formula>
    </cfRule>
    <cfRule type="expression" dxfId="4454" priority="646" stopIfTrue="1">
      <formula>#REF!&lt;&gt;""</formula>
    </cfRule>
    <cfRule type="expression" dxfId="4453" priority="647" stopIfTrue="1">
      <formula>AND($G169="",$F169&lt;&gt;"")</formula>
    </cfRule>
  </conditionalFormatting>
  <conditionalFormatting sqref="A169">
    <cfRule type="expression" dxfId="4452" priority="642" stopIfTrue="1">
      <formula>$F169=""</formula>
    </cfRule>
    <cfRule type="expression" dxfId="4451" priority="643" stopIfTrue="1">
      <formula>#REF!&lt;&gt;""</formula>
    </cfRule>
    <cfRule type="expression" dxfId="4450" priority="644" stopIfTrue="1">
      <formula>AND($G169="",$F169&lt;&gt;"")</formula>
    </cfRule>
  </conditionalFormatting>
  <conditionalFormatting sqref="A169">
    <cfRule type="expression" dxfId="4449" priority="639" stopIfTrue="1">
      <formula>$F169=""</formula>
    </cfRule>
    <cfRule type="expression" dxfId="4448" priority="640" stopIfTrue="1">
      <formula>#REF!&lt;&gt;""</formula>
    </cfRule>
    <cfRule type="expression" dxfId="4447" priority="641" stopIfTrue="1">
      <formula>AND($G169="",$F169&lt;&gt;"")</formula>
    </cfRule>
  </conditionalFormatting>
  <conditionalFormatting sqref="A169">
    <cfRule type="expression" dxfId="4446" priority="637" stopIfTrue="1">
      <formula>$C169=""</formula>
    </cfRule>
    <cfRule type="expression" dxfId="4445" priority="638" stopIfTrue="1">
      <formula>$G169&lt;&gt;""</formula>
    </cfRule>
  </conditionalFormatting>
  <conditionalFormatting sqref="A169">
    <cfRule type="expression" dxfId="4444" priority="634" stopIfTrue="1">
      <formula>$F169=""</formula>
    </cfRule>
    <cfRule type="expression" dxfId="4443" priority="635" stopIfTrue="1">
      <formula>#REF!&lt;&gt;""</formula>
    </cfRule>
    <cfRule type="expression" dxfId="4442" priority="636" stopIfTrue="1">
      <formula>AND($G169="",$F169&lt;&gt;"")</formula>
    </cfRule>
  </conditionalFormatting>
  <conditionalFormatting sqref="A169">
    <cfRule type="expression" dxfId="4441" priority="631" stopIfTrue="1">
      <formula>$F169=""</formula>
    </cfRule>
    <cfRule type="expression" dxfId="4440" priority="632" stopIfTrue="1">
      <formula>#REF!&lt;&gt;""</formula>
    </cfRule>
    <cfRule type="expression" dxfId="4439" priority="633" stopIfTrue="1">
      <formula>AND($G169="",$F169&lt;&gt;"")</formula>
    </cfRule>
  </conditionalFormatting>
  <conditionalFormatting sqref="A169">
    <cfRule type="expression" dxfId="4438" priority="628" stopIfTrue="1">
      <formula>$F169=""</formula>
    </cfRule>
    <cfRule type="expression" dxfId="4437" priority="629" stopIfTrue="1">
      <formula>#REF!&lt;&gt;""</formula>
    </cfRule>
    <cfRule type="expression" dxfId="4436" priority="630" stopIfTrue="1">
      <formula>AND($G169="",$F169&lt;&gt;"")</formula>
    </cfRule>
  </conditionalFormatting>
  <conditionalFormatting sqref="A169">
    <cfRule type="expression" dxfId="4435" priority="625" stopIfTrue="1">
      <formula>$F169=""</formula>
    </cfRule>
    <cfRule type="expression" dxfId="4434" priority="626" stopIfTrue="1">
      <formula>#REF!&lt;&gt;""</formula>
    </cfRule>
    <cfRule type="expression" dxfId="4433" priority="627" stopIfTrue="1">
      <formula>AND($G169="",$F169&lt;&gt;"")</formula>
    </cfRule>
  </conditionalFormatting>
  <conditionalFormatting sqref="A168:A169">
    <cfRule type="expression" dxfId="4432" priority="623" stopIfTrue="1">
      <formula>$C168=""</formula>
    </cfRule>
    <cfRule type="expression" dxfId="4431" priority="624" stopIfTrue="1">
      <formula>$E168&lt;&gt;""</formula>
    </cfRule>
  </conditionalFormatting>
  <conditionalFormatting sqref="A168:A169">
    <cfRule type="expression" dxfId="4430" priority="621" stopIfTrue="1">
      <formula>$C168=""</formula>
    </cfRule>
    <cfRule type="expression" dxfId="4429" priority="622" stopIfTrue="1">
      <formula>$E168&lt;&gt;""</formula>
    </cfRule>
  </conditionalFormatting>
  <conditionalFormatting sqref="A168:A169">
    <cfRule type="expression" dxfId="4428" priority="619" stopIfTrue="1">
      <formula>$C168=""</formula>
    </cfRule>
    <cfRule type="expression" dxfId="4427" priority="620" stopIfTrue="1">
      <formula>$G168&lt;&gt;""</formula>
    </cfRule>
  </conditionalFormatting>
  <conditionalFormatting sqref="A168:A169">
    <cfRule type="expression" dxfId="4426" priority="617" stopIfTrue="1">
      <formula>$C168=""</formula>
    </cfRule>
    <cfRule type="expression" dxfId="4425" priority="618" stopIfTrue="1">
      <formula>$E168&lt;&gt;""</formula>
    </cfRule>
  </conditionalFormatting>
  <conditionalFormatting sqref="A168:A169">
    <cfRule type="expression" dxfId="4424" priority="615" stopIfTrue="1">
      <formula>$C168=""</formula>
    </cfRule>
    <cfRule type="expression" dxfId="4423" priority="616" stopIfTrue="1">
      <formula>$E168&lt;&gt;""</formula>
    </cfRule>
  </conditionalFormatting>
  <conditionalFormatting sqref="A168:A169">
    <cfRule type="expression" dxfId="4422" priority="613" stopIfTrue="1">
      <formula>$C168=""</formula>
    </cfRule>
    <cfRule type="expression" dxfId="4421" priority="614" stopIfTrue="1">
      <formula>$G168&lt;&gt;""</formula>
    </cfRule>
  </conditionalFormatting>
  <conditionalFormatting sqref="A168:A169">
    <cfRule type="expression" dxfId="4420" priority="611" stopIfTrue="1">
      <formula>$C168=""</formula>
    </cfRule>
    <cfRule type="expression" dxfId="4419" priority="612" stopIfTrue="1">
      <formula>$E168&lt;&gt;""</formula>
    </cfRule>
  </conditionalFormatting>
  <conditionalFormatting sqref="A168:A169">
    <cfRule type="expression" dxfId="4418" priority="609" stopIfTrue="1">
      <formula>$C168=""</formula>
    </cfRule>
    <cfRule type="expression" dxfId="4417" priority="610" stopIfTrue="1">
      <formula>$E168&lt;&gt;""</formula>
    </cfRule>
  </conditionalFormatting>
  <conditionalFormatting sqref="A168:A169">
    <cfRule type="expression" dxfId="4416" priority="606" stopIfTrue="1">
      <formula>$F168=""</formula>
    </cfRule>
    <cfRule type="expression" dxfId="4415" priority="607" stopIfTrue="1">
      <formula>#REF!&lt;&gt;""</formula>
    </cfRule>
    <cfRule type="expression" dxfId="4414" priority="608" stopIfTrue="1">
      <formula>AND($G168="",$F168&lt;&gt;"")</formula>
    </cfRule>
  </conditionalFormatting>
  <conditionalFormatting sqref="A168:A169">
    <cfRule type="expression" dxfId="4413" priority="603" stopIfTrue="1">
      <formula>$F168=""</formula>
    </cfRule>
    <cfRule type="expression" dxfId="4412" priority="604" stopIfTrue="1">
      <formula>#REF!&lt;&gt;""</formula>
    </cfRule>
    <cfRule type="expression" dxfId="4411" priority="605" stopIfTrue="1">
      <formula>AND($G168="",$F168&lt;&gt;"")</formula>
    </cfRule>
  </conditionalFormatting>
  <conditionalFormatting sqref="A168:A169">
    <cfRule type="expression" dxfId="4410" priority="601" stopIfTrue="1">
      <formula>$C168=""</formula>
    </cfRule>
    <cfRule type="expression" dxfId="4409" priority="602" stopIfTrue="1">
      <formula>$G168&lt;&gt;""</formula>
    </cfRule>
  </conditionalFormatting>
  <conditionalFormatting sqref="A168:A169">
    <cfRule type="expression" dxfId="4408" priority="598" stopIfTrue="1">
      <formula>$F168=""</formula>
    </cfRule>
    <cfRule type="expression" dxfId="4407" priority="599" stopIfTrue="1">
      <formula>#REF!&lt;&gt;""</formula>
    </cfRule>
    <cfRule type="expression" dxfId="4406" priority="600" stopIfTrue="1">
      <formula>AND($G168="",$F168&lt;&gt;"")</formula>
    </cfRule>
  </conditionalFormatting>
  <conditionalFormatting sqref="A168:A169">
    <cfRule type="expression" dxfId="4405" priority="595" stopIfTrue="1">
      <formula>$F168=""</formula>
    </cfRule>
    <cfRule type="expression" dxfId="4404" priority="596" stopIfTrue="1">
      <formula>#REF!&lt;&gt;""</formula>
    </cfRule>
    <cfRule type="expression" dxfId="4403" priority="597" stopIfTrue="1">
      <formula>AND($G168="",$F168&lt;&gt;"")</formula>
    </cfRule>
  </conditionalFormatting>
  <conditionalFormatting sqref="A168:A169">
    <cfRule type="expression" dxfId="4402" priority="592" stopIfTrue="1">
      <formula>$F168=""</formula>
    </cfRule>
    <cfRule type="expression" dxfId="4401" priority="593" stopIfTrue="1">
      <formula>#REF!&lt;&gt;""</formula>
    </cfRule>
    <cfRule type="expression" dxfId="4400" priority="594" stopIfTrue="1">
      <formula>AND($G168="",$F168&lt;&gt;"")</formula>
    </cfRule>
  </conditionalFormatting>
  <conditionalFormatting sqref="A168:A169">
    <cfRule type="expression" dxfId="4399" priority="589" stopIfTrue="1">
      <formula>$F168=""</formula>
    </cfRule>
    <cfRule type="expression" dxfId="4398" priority="590" stopIfTrue="1">
      <formula>#REF!&lt;&gt;""</formula>
    </cfRule>
    <cfRule type="expression" dxfId="4397" priority="591" stopIfTrue="1">
      <formula>AND($G168="",$F168&lt;&gt;"")</formula>
    </cfRule>
  </conditionalFormatting>
  <conditionalFormatting sqref="A168:A169">
    <cfRule type="expression" dxfId="4396" priority="587" stopIfTrue="1">
      <formula>$C168=""</formula>
    </cfRule>
    <cfRule type="expression" dxfId="4395" priority="588" stopIfTrue="1">
      <formula>$G168&lt;&gt;""</formula>
    </cfRule>
  </conditionalFormatting>
  <conditionalFormatting sqref="A168:A169">
    <cfRule type="expression" dxfId="4394" priority="584" stopIfTrue="1">
      <formula>$F168=""</formula>
    </cfRule>
    <cfRule type="expression" dxfId="4393" priority="585" stopIfTrue="1">
      <formula>#REF!&lt;&gt;""</formula>
    </cfRule>
    <cfRule type="expression" dxfId="4392" priority="586" stopIfTrue="1">
      <formula>AND($G168="",$F168&lt;&gt;"")</formula>
    </cfRule>
  </conditionalFormatting>
  <conditionalFormatting sqref="A168:A169">
    <cfRule type="expression" dxfId="4391" priority="581" stopIfTrue="1">
      <formula>$F168=""</formula>
    </cfRule>
    <cfRule type="expression" dxfId="4390" priority="582" stopIfTrue="1">
      <formula>#REF!&lt;&gt;""</formula>
    </cfRule>
    <cfRule type="expression" dxfId="4389" priority="583" stopIfTrue="1">
      <formula>AND($G168="",$F168&lt;&gt;"")</formula>
    </cfRule>
  </conditionalFormatting>
  <conditionalFormatting sqref="A168:A169">
    <cfRule type="expression" dxfId="4388" priority="578" stopIfTrue="1">
      <formula>$F168=""</formula>
    </cfRule>
    <cfRule type="expression" dxfId="4387" priority="579" stopIfTrue="1">
      <formula>#REF!&lt;&gt;""</formula>
    </cfRule>
    <cfRule type="expression" dxfId="4386" priority="580" stopIfTrue="1">
      <formula>AND($G168="",$F168&lt;&gt;"")</formula>
    </cfRule>
  </conditionalFormatting>
  <conditionalFormatting sqref="A168:A169">
    <cfRule type="expression" dxfId="4385" priority="575" stopIfTrue="1">
      <formula>$F168=""</formula>
    </cfRule>
    <cfRule type="expression" dxfId="4384" priority="576" stopIfTrue="1">
      <formula>#REF!&lt;&gt;""</formula>
    </cfRule>
    <cfRule type="expression" dxfId="4383" priority="577" stopIfTrue="1">
      <formula>AND($G168="",$F168&lt;&gt;"")</formula>
    </cfRule>
  </conditionalFormatting>
  <conditionalFormatting sqref="A168:A169">
    <cfRule type="expression" dxfId="4382" priority="573" stopIfTrue="1">
      <formula>$C168=""</formula>
    </cfRule>
    <cfRule type="expression" dxfId="4381" priority="574" stopIfTrue="1">
      <formula>$G168&lt;&gt;""</formula>
    </cfRule>
  </conditionalFormatting>
  <conditionalFormatting sqref="A168:A169">
    <cfRule type="expression" dxfId="4380" priority="571" stopIfTrue="1">
      <formula>$C168=""</formula>
    </cfRule>
    <cfRule type="expression" dxfId="4379" priority="572" stopIfTrue="1">
      <formula>$E168&lt;&gt;""</formula>
    </cfRule>
  </conditionalFormatting>
  <conditionalFormatting sqref="A168:A169">
    <cfRule type="expression" dxfId="4378" priority="569" stopIfTrue="1">
      <formula>$C168=""</formula>
    </cfRule>
    <cfRule type="expression" dxfId="4377" priority="570" stopIfTrue="1">
      <formula>$E168&lt;&gt;""</formula>
    </cfRule>
  </conditionalFormatting>
  <conditionalFormatting sqref="A168:A169">
    <cfRule type="expression" dxfId="4376" priority="567" stopIfTrue="1">
      <formula>$C168=""</formula>
    </cfRule>
    <cfRule type="expression" dxfId="4375" priority="568" stopIfTrue="1">
      <formula>$G168&lt;&gt;""</formula>
    </cfRule>
  </conditionalFormatting>
  <conditionalFormatting sqref="A168:A169">
    <cfRule type="expression" dxfId="4374" priority="565" stopIfTrue="1">
      <formula>$C168=""</formula>
    </cfRule>
    <cfRule type="expression" dxfId="4373" priority="566" stopIfTrue="1">
      <formula>$E168&lt;&gt;""</formula>
    </cfRule>
  </conditionalFormatting>
  <conditionalFormatting sqref="A168:A169">
    <cfRule type="expression" dxfId="4372" priority="563" stopIfTrue="1">
      <formula>$C168=""</formula>
    </cfRule>
    <cfRule type="expression" dxfId="4371" priority="564" stopIfTrue="1">
      <formula>$E168&lt;&gt;""</formula>
    </cfRule>
  </conditionalFormatting>
  <conditionalFormatting sqref="A168:A169">
    <cfRule type="expression" dxfId="4370" priority="560" stopIfTrue="1">
      <formula>$F168=""</formula>
    </cfRule>
    <cfRule type="expression" dxfId="4369" priority="561" stopIfTrue="1">
      <formula>#REF!&lt;&gt;""</formula>
    </cfRule>
    <cfRule type="expression" dxfId="4368" priority="562" stopIfTrue="1">
      <formula>AND($G168="",$F168&lt;&gt;"")</formula>
    </cfRule>
  </conditionalFormatting>
  <conditionalFormatting sqref="A168:A169">
    <cfRule type="expression" dxfId="4367" priority="557" stopIfTrue="1">
      <formula>$F168=""</formula>
    </cfRule>
    <cfRule type="expression" dxfId="4366" priority="558" stopIfTrue="1">
      <formula>#REF!&lt;&gt;""</formula>
    </cfRule>
    <cfRule type="expression" dxfId="4365" priority="559" stopIfTrue="1">
      <formula>AND($G168="",$F168&lt;&gt;"")</formula>
    </cfRule>
  </conditionalFormatting>
  <conditionalFormatting sqref="A168:A169">
    <cfRule type="expression" dxfId="4364" priority="554" stopIfTrue="1">
      <formula>$F168=""</formula>
    </cfRule>
    <cfRule type="expression" dxfId="4363" priority="555" stopIfTrue="1">
      <formula>#REF!&lt;&gt;""</formula>
    </cfRule>
    <cfRule type="expression" dxfId="4362" priority="556" stopIfTrue="1">
      <formula>AND($G168="",$F168&lt;&gt;"")</formula>
    </cfRule>
  </conditionalFormatting>
  <conditionalFormatting sqref="A168:A169">
    <cfRule type="expression" dxfId="4361" priority="551" stopIfTrue="1">
      <formula>$F168=""</formula>
    </cfRule>
    <cfRule type="expression" dxfId="4360" priority="552" stopIfTrue="1">
      <formula>#REF!&lt;&gt;""</formula>
    </cfRule>
    <cfRule type="expression" dxfId="4359" priority="553" stopIfTrue="1">
      <formula>AND($G168="",$F168&lt;&gt;"")</formula>
    </cfRule>
  </conditionalFormatting>
  <conditionalFormatting sqref="A168:A169">
    <cfRule type="expression" dxfId="4358" priority="548" stopIfTrue="1">
      <formula>$F168=""</formula>
    </cfRule>
    <cfRule type="expression" dxfId="4357" priority="549" stopIfTrue="1">
      <formula>#REF!&lt;&gt;""</formula>
    </cfRule>
    <cfRule type="expression" dxfId="4356" priority="550" stopIfTrue="1">
      <formula>AND($G168="",$F168&lt;&gt;"")</formula>
    </cfRule>
  </conditionalFormatting>
  <conditionalFormatting sqref="A168:A169">
    <cfRule type="expression" dxfId="4355" priority="545" stopIfTrue="1">
      <formula>$F168=""</formula>
    </cfRule>
    <cfRule type="expression" dxfId="4354" priority="546" stopIfTrue="1">
      <formula>#REF!&lt;&gt;""</formula>
    </cfRule>
    <cfRule type="expression" dxfId="4353" priority="547" stopIfTrue="1">
      <formula>AND($G168="",$F168&lt;&gt;"")</formula>
    </cfRule>
  </conditionalFormatting>
  <conditionalFormatting sqref="A168:A169">
    <cfRule type="expression" dxfId="4352" priority="542" stopIfTrue="1">
      <formula>$F168=""</formula>
    </cfRule>
    <cfRule type="expression" dxfId="4351" priority="543" stopIfTrue="1">
      <formula>#REF!&lt;&gt;""</formula>
    </cfRule>
    <cfRule type="expression" dxfId="4350" priority="544" stopIfTrue="1">
      <formula>AND($G168="",$F168&lt;&gt;"")</formula>
    </cfRule>
  </conditionalFormatting>
  <conditionalFormatting sqref="A168:A169">
    <cfRule type="expression" dxfId="4349" priority="539" stopIfTrue="1">
      <formula>$F168=""</formula>
    </cfRule>
    <cfRule type="expression" dxfId="4348" priority="540" stopIfTrue="1">
      <formula>#REF!&lt;&gt;""</formula>
    </cfRule>
    <cfRule type="expression" dxfId="4347" priority="541" stopIfTrue="1">
      <formula>AND($G168="",$F168&lt;&gt;"")</formula>
    </cfRule>
  </conditionalFormatting>
  <conditionalFormatting sqref="A168:A169">
    <cfRule type="expression" dxfId="4346" priority="536" stopIfTrue="1">
      <formula>$F168=""</formula>
    </cfRule>
    <cfRule type="expression" dxfId="4345" priority="537" stopIfTrue="1">
      <formula>#REF!&lt;&gt;""</formula>
    </cfRule>
    <cfRule type="expression" dxfId="4344" priority="538" stopIfTrue="1">
      <formula>AND($G168="",$F168&lt;&gt;"")</formula>
    </cfRule>
  </conditionalFormatting>
  <conditionalFormatting sqref="A168:A169">
    <cfRule type="expression" dxfId="4343" priority="533" stopIfTrue="1">
      <formula>$F168=""</formula>
    </cfRule>
    <cfRule type="expression" dxfId="4342" priority="534" stopIfTrue="1">
      <formula>#REF!&lt;&gt;""</formula>
    </cfRule>
    <cfRule type="expression" dxfId="4341" priority="535" stopIfTrue="1">
      <formula>AND($G168="",$F168&lt;&gt;"")</formula>
    </cfRule>
  </conditionalFormatting>
  <conditionalFormatting sqref="A168">
    <cfRule type="expression" dxfId="4340" priority="530" stopIfTrue="1">
      <formula>$F168=""</formula>
    </cfRule>
    <cfRule type="expression" dxfId="4339" priority="531" stopIfTrue="1">
      <formula>#REF!&lt;&gt;""</formula>
    </cfRule>
    <cfRule type="expression" dxfId="4338" priority="532" stopIfTrue="1">
      <formula>AND($G168="",$F168&lt;&gt;"")</formula>
    </cfRule>
  </conditionalFormatting>
  <conditionalFormatting sqref="A168">
    <cfRule type="expression" dxfId="4337" priority="527" stopIfTrue="1">
      <formula>$F168=""</formula>
    </cfRule>
    <cfRule type="expression" dxfId="4336" priority="528" stopIfTrue="1">
      <formula>#REF!&lt;&gt;""</formula>
    </cfRule>
    <cfRule type="expression" dxfId="4335" priority="529" stopIfTrue="1">
      <formula>AND($G168="",$F168&lt;&gt;"")</formula>
    </cfRule>
  </conditionalFormatting>
  <conditionalFormatting sqref="A168">
    <cfRule type="expression" dxfId="4334" priority="524" stopIfTrue="1">
      <formula>$F168=""</formula>
    </cfRule>
    <cfRule type="expression" dxfId="4333" priority="525" stopIfTrue="1">
      <formula>#REF!&lt;&gt;""</formula>
    </cfRule>
    <cfRule type="expression" dxfId="4332" priority="526" stopIfTrue="1">
      <formula>AND($G168="",$F168&lt;&gt;"")</formula>
    </cfRule>
  </conditionalFormatting>
  <conditionalFormatting sqref="A169">
    <cfRule type="expression" dxfId="4331" priority="503" stopIfTrue="1">
      <formula>$F169=""</formula>
    </cfRule>
    <cfRule type="expression" dxfId="4330" priority="504" stopIfTrue="1">
      <formula>#REF!&lt;&gt;""</formula>
    </cfRule>
    <cfRule type="expression" dxfId="4329" priority="505" stopIfTrue="1">
      <formula>AND($G169="",$F169&lt;&gt;"")</formula>
    </cfRule>
  </conditionalFormatting>
  <conditionalFormatting sqref="A168:A169">
    <cfRule type="expression" dxfId="4328" priority="500" stopIfTrue="1">
      <formula>$F168=""</formula>
    </cfRule>
    <cfRule type="expression" dxfId="4327" priority="501" stopIfTrue="1">
      <formula>#REF!&lt;&gt;""</formula>
    </cfRule>
    <cfRule type="expression" dxfId="4326" priority="502" stopIfTrue="1">
      <formula>AND($G168="",$F168&lt;&gt;"")</formula>
    </cfRule>
  </conditionalFormatting>
  <conditionalFormatting sqref="A168:A169">
    <cfRule type="expression" dxfId="4325" priority="497" stopIfTrue="1">
      <formula>$F168=""</formula>
    </cfRule>
    <cfRule type="expression" dxfId="4324" priority="498" stopIfTrue="1">
      <formula>#REF!&lt;&gt;""</formula>
    </cfRule>
    <cfRule type="expression" dxfId="4323" priority="499" stopIfTrue="1">
      <formula>AND($G168="",$F168&lt;&gt;"")</formula>
    </cfRule>
  </conditionalFormatting>
  <conditionalFormatting sqref="A168:A169">
    <cfRule type="expression" dxfId="4322" priority="494" stopIfTrue="1">
      <formula>$F168=""</formula>
    </cfRule>
    <cfRule type="expression" dxfId="4321" priority="495" stopIfTrue="1">
      <formula>#REF!&lt;&gt;""</formula>
    </cfRule>
    <cfRule type="expression" dxfId="4320" priority="496" stopIfTrue="1">
      <formula>AND($G168="",$F168&lt;&gt;"")</formula>
    </cfRule>
  </conditionalFormatting>
  <conditionalFormatting sqref="A168:A169">
    <cfRule type="expression" dxfId="4319" priority="491" stopIfTrue="1">
      <formula>$F168=""</formula>
    </cfRule>
    <cfRule type="expression" dxfId="4318" priority="492" stopIfTrue="1">
      <formula>#REF!&lt;&gt;""</formula>
    </cfRule>
    <cfRule type="expression" dxfId="4317" priority="493" stopIfTrue="1">
      <formula>AND($G168="",$F168&lt;&gt;"")</formula>
    </cfRule>
  </conditionalFormatting>
  <conditionalFormatting sqref="A168">
    <cfRule type="expression" dxfId="4316" priority="488" stopIfTrue="1">
      <formula>$F168=""</formula>
    </cfRule>
    <cfRule type="expression" dxfId="4315" priority="489" stopIfTrue="1">
      <formula>#REF!&lt;&gt;""</formula>
    </cfRule>
    <cfRule type="expression" dxfId="4314" priority="490" stopIfTrue="1">
      <formula>AND($G168="",$F168&lt;&gt;"")</formula>
    </cfRule>
  </conditionalFormatting>
  <conditionalFormatting sqref="A168">
    <cfRule type="expression" dxfId="4313" priority="485" stopIfTrue="1">
      <formula>$F168=""</formula>
    </cfRule>
    <cfRule type="expression" dxfId="4312" priority="486" stopIfTrue="1">
      <formula>#REF!&lt;&gt;""</formula>
    </cfRule>
    <cfRule type="expression" dxfId="4311" priority="487" stopIfTrue="1">
      <formula>AND($G168="",$F168&lt;&gt;"")</formula>
    </cfRule>
  </conditionalFormatting>
  <conditionalFormatting sqref="A168">
    <cfRule type="expression" dxfId="4310" priority="482" stopIfTrue="1">
      <formula>$F168=""</formula>
    </cfRule>
    <cfRule type="expression" dxfId="4309" priority="483" stopIfTrue="1">
      <formula>#REF!&lt;&gt;""</formula>
    </cfRule>
    <cfRule type="expression" dxfId="4308" priority="484" stopIfTrue="1">
      <formula>AND($G168="",$F168&lt;&gt;"")</formula>
    </cfRule>
  </conditionalFormatting>
  <conditionalFormatting sqref="A186:A187">
    <cfRule type="expression" dxfId="4307" priority="479" stopIfTrue="1">
      <formula>$F186=""</formula>
    </cfRule>
    <cfRule type="expression" dxfId="4306" priority="480" stopIfTrue="1">
      <formula>#REF!&lt;&gt;""</formula>
    </cfRule>
    <cfRule type="expression" dxfId="4305" priority="481" stopIfTrue="1">
      <formula>AND($G186="",$F186&lt;&gt;"")</formula>
    </cfRule>
  </conditionalFormatting>
  <conditionalFormatting sqref="A186">
    <cfRule type="expression" dxfId="4304" priority="476" stopIfTrue="1">
      <formula>$F186=""</formula>
    </cfRule>
    <cfRule type="expression" dxfId="4303" priority="477" stopIfTrue="1">
      <formula>#REF!&lt;&gt;""</formula>
    </cfRule>
    <cfRule type="expression" dxfId="4302" priority="478" stopIfTrue="1">
      <formula>AND($G186="",$F186&lt;&gt;"")</formula>
    </cfRule>
  </conditionalFormatting>
  <conditionalFormatting sqref="A186">
    <cfRule type="expression" dxfId="4301" priority="473" stopIfTrue="1">
      <formula>$F186=""</formula>
    </cfRule>
    <cfRule type="expression" dxfId="4300" priority="474" stopIfTrue="1">
      <formula>#REF!&lt;&gt;""</formula>
    </cfRule>
    <cfRule type="expression" dxfId="4299" priority="475" stopIfTrue="1">
      <formula>AND($G186="",$F186&lt;&gt;"")</formula>
    </cfRule>
  </conditionalFormatting>
  <conditionalFormatting sqref="A186">
    <cfRule type="expression" dxfId="4298" priority="470" stopIfTrue="1">
      <formula>$F186=""</formula>
    </cfRule>
    <cfRule type="expression" dxfId="4297" priority="471" stopIfTrue="1">
      <formula>#REF!&lt;&gt;""</formula>
    </cfRule>
    <cfRule type="expression" dxfId="4296" priority="472" stopIfTrue="1">
      <formula>AND($G186="",$F186&lt;&gt;"")</formula>
    </cfRule>
  </conditionalFormatting>
  <conditionalFormatting sqref="A239:A240">
    <cfRule type="expression" dxfId="4295" priority="467" stopIfTrue="1">
      <formula>$F239=""</formula>
    </cfRule>
    <cfRule type="expression" dxfId="4294" priority="468" stopIfTrue="1">
      <formula>#REF!&lt;&gt;""</formula>
    </cfRule>
    <cfRule type="expression" dxfId="4293" priority="469" stopIfTrue="1">
      <formula>AND($G239="",$F239&lt;&gt;"")</formula>
    </cfRule>
  </conditionalFormatting>
  <conditionalFormatting sqref="A239:A240">
    <cfRule type="expression" dxfId="4292" priority="464" stopIfTrue="1">
      <formula>$F239=""</formula>
    </cfRule>
    <cfRule type="expression" dxfId="4291" priority="465" stopIfTrue="1">
      <formula>#REF!&lt;&gt;""</formula>
    </cfRule>
    <cfRule type="expression" dxfId="4290" priority="466" stopIfTrue="1">
      <formula>AND($G239="",$F239&lt;&gt;"")</formula>
    </cfRule>
  </conditionalFormatting>
  <conditionalFormatting sqref="A239">
    <cfRule type="expression" dxfId="4289" priority="461" stopIfTrue="1">
      <formula>$F239=""</formula>
    </cfRule>
    <cfRule type="expression" dxfId="4288" priority="462" stopIfTrue="1">
      <formula>#REF!&lt;&gt;""</formula>
    </cfRule>
    <cfRule type="expression" dxfId="4287" priority="463" stopIfTrue="1">
      <formula>AND($G239="",$F239&lt;&gt;"")</formula>
    </cfRule>
  </conditionalFormatting>
  <conditionalFormatting sqref="A239">
    <cfRule type="expression" dxfId="4286" priority="458" stopIfTrue="1">
      <formula>$F239=""</formula>
    </cfRule>
    <cfRule type="expression" dxfId="4285" priority="459" stopIfTrue="1">
      <formula>#REF!&lt;&gt;""</formula>
    </cfRule>
    <cfRule type="expression" dxfId="4284" priority="460" stopIfTrue="1">
      <formula>AND($G239="",$F239&lt;&gt;"")</formula>
    </cfRule>
  </conditionalFormatting>
  <conditionalFormatting sqref="A239">
    <cfRule type="expression" dxfId="4283" priority="455" stopIfTrue="1">
      <formula>$F239=""</formula>
    </cfRule>
    <cfRule type="expression" dxfId="4282" priority="456" stopIfTrue="1">
      <formula>#REF!&lt;&gt;""</formula>
    </cfRule>
    <cfRule type="expression" dxfId="4281" priority="457" stopIfTrue="1">
      <formula>AND($G239="",$F239&lt;&gt;"")</formula>
    </cfRule>
  </conditionalFormatting>
  <conditionalFormatting sqref="A309:A310">
    <cfRule type="expression" dxfId="4280" priority="452" stopIfTrue="1">
      <formula>$F309=""</formula>
    </cfRule>
    <cfRule type="expression" dxfId="4279" priority="453" stopIfTrue="1">
      <formula>#REF!&lt;&gt;""</formula>
    </cfRule>
    <cfRule type="expression" dxfId="4278" priority="454" stopIfTrue="1">
      <formula>AND($G309="",$F309&lt;&gt;"")</formula>
    </cfRule>
  </conditionalFormatting>
  <conditionalFormatting sqref="A309:A310">
    <cfRule type="expression" dxfId="4277" priority="449" stopIfTrue="1">
      <formula>$F309=""</formula>
    </cfRule>
    <cfRule type="expression" dxfId="4276" priority="450" stopIfTrue="1">
      <formula>#REF!&lt;&gt;""</formula>
    </cfRule>
    <cfRule type="expression" dxfId="4275" priority="451" stopIfTrue="1">
      <formula>AND($G309="",$F309&lt;&gt;"")</formula>
    </cfRule>
  </conditionalFormatting>
  <conditionalFormatting sqref="A309">
    <cfRule type="expression" dxfId="4274" priority="446" stopIfTrue="1">
      <formula>$F309=""</formula>
    </cfRule>
    <cfRule type="expression" dxfId="4273" priority="447" stopIfTrue="1">
      <formula>#REF!&lt;&gt;""</formula>
    </cfRule>
    <cfRule type="expression" dxfId="4272" priority="448" stopIfTrue="1">
      <formula>AND($G309="",$F309&lt;&gt;"")</formula>
    </cfRule>
  </conditionalFormatting>
  <conditionalFormatting sqref="A309">
    <cfRule type="expression" dxfId="4271" priority="443" stopIfTrue="1">
      <formula>$F309=""</formula>
    </cfRule>
    <cfRule type="expression" dxfId="4270" priority="444" stopIfTrue="1">
      <formula>#REF!&lt;&gt;""</formula>
    </cfRule>
    <cfRule type="expression" dxfId="4269" priority="445" stopIfTrue="1">
      <formula>AND($G309="",$F309&lt;&gt;"")</formula>
    </cfRule>
  </conditionalFormatting>
  <conditionalFormatting sqref="A309">
    <cfRule type="expression" dxfId="4268" priority="440" stopIfTrue="1">
      <formula>$F309=""</formula>
    </cfRule>
    <cfRule type="expression" dxfId="4267" priority="441" stopIfTrue="1">
      <formula>#REF!&lt;&gt;""</formula>
    </cfRule>
    <cfRule type="expression" dxfId="4266" priority="442" stopIfTrue="1">
      <formula>AND($G309="",$F309&lt;&gt;"")</formula>
    </cfRule>
  </conditionalFormatting>
  <conditionalFormatting sqref="A163 A169">
    <cfRule type="expression" dxfId="4265" priority="3328" stopIfTrue="1">
      <formula>$H163=""</formula>
    </cfRule>
    <cfRule type="expression" dxfId="4264" priority="3329" stopIfTrue="1">
      <formula>#REF!&lt;&gt;""</formula>
    </cfRule>
    <cfRule type="expression" dxfId="4263" priority="3330" stopIfTrue="1">
      <formula>AND($I207="",$H163&lt;&gt;"")</formula>
    </cfRule>
  </conditionalFormatting>
  <conditionalFormatting sqref="A94">
    <cfRule type="expression" dxfId="4262" priority="310" stopIfTrue="1">
      <formula>$F94=""</formula>
    </cfRule>
    <cfRule type="expression" dxfId="4261" priority="311" stopIfTrue="1">
      <formula>#REF!&lt;&gt;""</formula>
    </cfRule>
    <cfRule type="expression" dxfId="4260" priority="312" stopIfTrue="1">
      <formula>AND($G94="",$F94&lt;&gt;"")</formula>
    </cfRule>
  </conditionalFormatting>
  <conditionalFormatting sqref="A94">
    <cfRule type="expression" dxfId="4259" priority="307" stopIfTrue="1">
      <formula>$F94=""</formula>
    </cfRule>
    <cfRule type="expression" dxfId="4258" priority="308" stopIfTrue="1">
      <formula>#REF!&lt;&gt;""</formula>
    </cfRule>
    <cfRule type="expression" dxfId="4257" priority="309" stopIfTrue="1">
      <formula>AND($G94="",$F94&lt;&gt;"")</formula>
    </cfRule>
  </conditionalFormatting>
  <conditionalFormatting sqref="A94">
    <cfRule type="expression" dxfId="4256" priority="304" stopIfTrue="1">
      <formula>$F94=""</formula>
    </cfRule>
    <cfRule type="expression" dxfId="4255" priority="305" stopIfTrue="1">
      <formula>#REF!&lt;&gt;""</formula>
    </cfRule>
    <cfRule type="expression" dxfId="4254" priority="306" stopIfTrue="1">
      <formula>AND($G94="",$F94&lt;&gt;"")</formula>
    </cfRule>
  </conditionalFormatting>
  <conditionalFormatting sqref="A100">
    <cfRule type="expression" dxfId="4253" priority="301" stopIfTrue="1">
      <formula>$F100=""</formula>
    </cfRule>
    <cfRule type="expression" dxfId="4252" priority="302" stopIfTrue="1">
      <formula>#REF!&lt;&gt;""</formula>
    </cfRule>
    <cfRule type="expression" dxfId="4251" priority="303" stopIfTrue="1">
      <formula>AND($G100="",$F100&lt;&gt;"")</formula>
    </cfRule>
  </conditionalFormatting>
  <conditionalFormatting sqref="A100">
    <cfRule type="expression" dxfId="4250" priority="298" stopIfTrue="1">
      <formula>$F100=""</formula>
    </cfRule>
    <cfRule type="expression" dxfId="4249" priority="299" stopIfTrue="1">
      <formula>#REF!&lt;&gt;""</formula>
    </cfRule>
    <cfRule type="expression" dxfId="4248" priority="300" stopIfTrue="1">
      <formula>AND($G100="",$F100&lt;&gt;"")</formula>
    </cfRule>
  </conditionalFormatting>
  <conditionalFormatting sqref="A100">
    <cfRule type="expression" dxfId="4247" priority="295" stopIfTrue="1">
      <formula>$F100=""</formula>
    </cfRule>
    <cfRule type="expression" dxfId="4246" priority="296" stopIfTrue="1">
      <formula>#REF!&lt;&gt;""</formula>
    </cfRule>
    <cfRule type="expression" dxfId="4245" priority="297" stopIfTrue="1">
      <formula>AND($G100="",$F100&lt;&gt;"")</formula>
    </cfRule>
  </conditionalFormatting>
  <conditionalFormatting sqref="A122">
    <cfRule type="expression" dxfId="4244" priority="292" stopIfTrue="1">
      <formula>$F122=""</formula>
    </cfRule>
    <cfRule type="expression" dxfId="4243" priority="293" stopIfTrue="1">
      <formula>#REF!&lt;&gt;""</formula>
    </cfRule>
    <cfRule type="expression" dxfId="4242" priority="294" stopIfTrue="1">
      <formula>AND($G122="",$F122&lt;&gt;"")</formula>
    </cfRule>
  </conditionalFormatting>
  <conditionalFormatting sqref="A122">
    <cfRule type="expression" dxfId="4241" priority="289" stopIfTrue="1">
      <formula>$F122=""</formula>
    </cfRule>
    <cfRule type="expression" dxfId="4240" priority="290" stopIfTrue="1">
      <formula>#REF!&lt;&gt;""</formula>
    </cfRule>
    <cfRule type="expression" dxfId="4239" priority="291" stopIfTrue="1">
      <formula>AND($G122="",$F122&lt;&gt;"")</formula>
    </cfRule>
  </conditionalFormatting>
  <conditionalFormatting sqref="A122">
    <cfRule type="expression" dxfId="4238" priority="286" stopIfTrue="1">
      <formula>$F122=""</formula>
    </cfRule>
    <cfRule type="expression" dxfId="4237" priority="287" stopIfTrue="1">
      <formula>#REF!&lt;&gt;""</formula>
    </cfRule>
    <cfRule type="expression" dxfId="4236" priority="288" stopIfTrue="1">
      <formula>AND($G122="",$F122&lt;&gt;"")</formula>
    </cfRule>
  </conditionalFormatting>
  <conditionalFormatting sqref="A154:A157">
    <cfRule type="expression" dxfId="4235" priority="283" stopIfTrue="1">
      <formula>$F154=""</formula>
    </cfRule>
    <cfRule type="expression" dxfId="4234" priority="284" stopIfTrue="1">
      <formula>#REF!&lt;&gt;""</formula>
    </cfRule>
    <cfRule type="expression" dxfId="4233" priority="285" stopIfTrue="1">
      <formula>AND($G154="",$F154&lt;&gt;"")</formula>
    </cfRule>
  </conditionalFormatting>
  <conditionalFormatting sqref="A154:A157">
    <cfRule type="expression" dxfId="4232" priority="280" stopIfTrue="1">
      <formula>$F154=""</formula>
    </cfRule>
    <cfRule type="expression" dxfId="4231" priority="281" stopIfTrue="1">
      <formula>#REF!&lt;&gt;""</formula>
    </cfRule>
    <cfRule type="expression" dxfId="4230" priority="282" stopIfTrue="1">
      <formula>AND($G154="",$F154&lt;&gt;"")</formula>
    </cfRule>
  </conditionalFormatting>
  <conditionalFormatting sqref="A154:A157">
    <cfRule type="expression" dxfId="4229" priority="277" stopIfTrue="1">
      <formula>$F154=""</formula>
    </cfRule>
    <cfRule type="expression" dxfId="4228" priority="278" stopIfTrue="1">
      <formula>#REF!&lt;&gt;""</formula>
    </cfRule>
    <cfRule type="expression" dxfId="4227" priority="279" stopIfTrue="1">
      <formula>AND($G154="",$F154&lt;&gt;"")</formula>
    </cfRule>
  </conditionalFormatting>
  <conditionalFormatting sqref="A163">
    <cfRule type="expression" dxfId="4226" priority="274" stopIfTrue="1">
      <formula>$F163=""</formula>
    </cfRule>
    <cfRule type="expression" dxfId="4225" priority="275" stopIfTrue="1">
      <formula>#REF!&lt;&gt;""</formula>
    </cfRule>
    <cfRule type="expression" dxfId="4224" priority="276" stopIfTrue="1">
      <formula>AND($G163="",$F163&lt;&gt;"")</formula>
    </cfRule>
  </conditionalFormatting>
  <conditionalFormatting sqref="A163">
    <cfRule type="expression" dxfId="4223" priority="271" stopIfTrue="1">
      <formula>$F163=""</formula>
    </cfRule>
    <cfRule type="expression" dxfId="4222" priority="272" stopIfTrue="1">
      <formula>#REF!&lt;&gt;""</formula>
    </cfRule>
    <cfRule type="expression" dxfId="4221" priority="273" stopIfTrue="1">
      <formula>AND($G163="",$F163&lt;&gt;"")</formula>
    </cfRule>
  </conditionalFormatting>
  <conditionalFormatting sqref="A163">
    <cfRule type="expression" dxfId="4220" priority="268" stopIfTrue="1">
      <formula>$F163=""</formula>
    </cfRule>
    <cfRule type="expression" dxfId="4219" priority="269" stopIfTrue="1">
      <formula>#REF!&lt;&gt;""</formula>
    </cfRule>
    <cfRule type="expression" dxfId="4218" priority="270" stopIfTrue="1">
      <formula>AND($G163="",$F163&lt;&gt;"")</formula>
    </cfRule>
  </conditionalFormatting>
  <conditionalFormatting sqref="A169">
    <cfRule type="expression" dxfId="4217" priority="265" stopIfTrue="1">
      <formula>$F169=""</formula>
    </cfRule>
    <cfRule type="expression" dxfId="4216" priority="266" stopIfTrue="1">
      <formula>#REF!&lt;&gt;""</formula>
    </cfRule>
    <cfRule type="expression" dxfId="4215" priority="267" stopIfTrue="1">
      <formula>AND($G169="",$F169&lt;&gt;"")</formula>
    </cfRule>
  </conditionalFormatting>
  <conditionalFormatting sqref="A169">
    <cfRule type="expression" dxfId="4214" priority="262" stopIfTrue="1">
      <formula>$F169=""</formula>
    </cfRule>
    <cfRule type="expression" dxfId="4213" priority="263" stopIfTrue="1">
      <formula>#REF!&lt;&gt;""</formula>
    </cfRule>
    <cfRule type="expression" dxfId="4212" priority="264" stopIfTrue="1">
      <formula>AND($G169="",$F169&lt;&gt;"")</formula>
    </cfRule>
  </conditionalFormatting>
  <conditionalFormatting sqref="A169">
    <cfRule type="expression" dxfId="4211" priority="259" stopIfTrue="1">
      <formula>$F169=""</formula>
    </cfRule>
    <cfRule type="expression" dxfId="4210" priority="260" stopIfTrue="1">
      <formula>#REF!&lt;&gt;""</formula>
    </cfRule>
    <cfRule type="expression" dxfId="4209" priority="261" stopIfTrue="1">
      <formula>AND($G169="",$F169&lt;&gt;"")</formula>
    </cfRule>
  </conditionalFormatting>
  <conditionalFormatting sqref="A187">
    <cfRule type="expression" dxfId="4208" priority="256" stopIfTrue="1">
      <formula>$F187=""</formula>
    </cfRule>
    <cfRule type="expression" dxfId="4207" priority="257" stopIfTrue="1">
      <formula>#REF!&lt;&gt;""</formula>
    </cfRule>
    <cfRule type="expression" dxfId="4206" priority="258" stopIfTrue="1">
      <formula>AND($G187="",$F187&lt;&gt;"")</formula>
    </cfRule>
  </conditionalFormatting>
  <conditionalFormatting sqref="A187">
    <cfRule type="expression" dxfId="4205" priority="253" stopIfTrue="1">
      <formula>$F187=""</formula>
    </cfRule>
    <cfRule type="expression" dxfId="4204" priority="254" stopIfTrue="1">
      <formula>#REF!&lt;&gt;""</formula>
    </cfRule>
    <cfRule type="expression" dxfId="4203" priority="255" stopIfTrue="1">
      <formula>AND($G187="",$F187&lt;&gt;"")</formula>
    </cfRule>
  </conditionalFormatting>
  <conditionalFormatting sqref="A187">
    <cfRule type="expression" dxfId="4202" priority="250" stopIfTrue="1">
      <formula>$F187=""</formula>
    </cfRule>
    <cfRule type="expression" dxfId="4201" priority="251" stopIfTrue="1">
      <formula>#REF!&lt;&gt;""</formula>
    </cfRule>
    <cfRule type="expression" dxfId="4200" priority="252" stopIfTrue="1">
      <formula>AND($G187="",$F187&lt;&gt;"")</formula>
    </cfRule>
  </conditionalFormatting>
  <conditionalFormatting sqref="A240">
    <cfRule type="expression" dxfId="4199" priority="247" stopIfTrue="1">
      <formula>$F240=""</formula>
    </cfRule>
    <cfRule type="expression" dxfId="4198" priority="248" stopIfTrue="1">
      <formula>#REF!&lt;&gt;""</formula>
    </cfRule>
    <cfRule type="expression" dxfId="4197" priority="249" stopIfTrue="1">
      <formula>AND($G240="",$F240&lt;&gt;"")</formula>
    </cfRule>
  </conditionalFormatting>
  <conditionalFormatting sqref="A240">
    <cfRule type="expression" dxfId="4196" priority="244" stopIfTrue="1">
      <formula>$F240=""</formula>
    </cfRule>
    <cfRule type="expression" dxfId="4195" priority="245" stopIfTrue="1">
      <formula>#REF!&lt;&gt;""</formula>
    </cfRule>
    <cfRule type="expression" dxfId="4194" priority="246" stopIfTrue="1">
      <formula>AND($G240="",$F240&lt;&gt;"")</formula>
    </cfRule>
  </conditionalFormatting>
  <conditionalFormatting sqref="A240">
    <cfRule type="expression" dxfId="4193" priority="241" stopIfTrue="1">
      <formula>$F240=""</formula>
    </cfRule>
    <cfRule type="expression" dxfId="4192" priority="242" stopIfTrue="1">
      <formula>#REF!&lt;&gt;""</formula>
    </cfRule>
    <cfRule type="expression" dxfId="4191" priority="243" stopIfTrue="1">
      <formula>AND($G240="",$F240&lt;&gt;"")</formula>
    </cfRule>
  </conditionalFormatting>
  <conditionalFormatting sqref="A309:A310">
    <cfRule type="expression" dxfId="4190" priority="239" stopIfTrue="1">
      <formula>$C309=""</formula>
    </cfRule>
    <cfRule type="expression" dxfId="4189" priority="240" stopIfTrue="1">
      <formula>$G309&lt;&gt;""</formula>
    </cfRule>
  </conditionalFormatting>
  <conditionalFormatting sqref="A309:A310">
    <cfRule type="expression" dxfId="4188" priority="237" stopIfTrue="1">
      <formula>$C309=""</formula>
    </cfRule>
    <cfRule type="expression" dxfId="4187" priority="238" stopIfTrue="1">
      <formula>$E309&lt;&gt;""</formula>
    </cfRule>
  </conditionalFormatting>
  <conditionalFormatting sqref="A309:A310">
    <cfRule type="expression" dxfId="4186" priority="234" stopIfTrue="1">
      <formula>$F309=""</formula>
    </cfRule>
    <cfRule type="expression" dxfId="4185" priority="235" stopIfTrue="1">
      <formula>#REF!&lt;&gt;""</formula>
    </cfRule>
    <cfRule type="expression" dxfId="4184" priority="236" stopIfTrue="1">
      <formula>AND($G309="",$F309&lt;&gt;"")</formula>
    </cfRule>
  </conditionalFormatting>
  <conditionalFormatting sqref="A309:A310">
    <cfRule type="expression" dxfId="4183" priority="231" stopIfTrue="1">
      <formula>$F309=""</formula>
    </cfRule>
    <cfRule type="expression" dxfId="4182" priority="232" stopIfTrue="1">
      <formula>#REF!&lt;&gt;""</formula>
    </cfRule>
    <cfRule type="expression" dxfId="4181" priority="233" stopIfTrue="1">
      <formula>AND($G309="",$F309&lt;&gt;"")</formula>
    </cfRule>
  </conditionalFormatting>
  <conditionalFormatting sqref="A309:A310">
    <cfRule type="expression" dxfId="4180" priority="228" stopIfTrue="1">
      <formula>$F309=""</formula>
    </cfRule>
    <cfRule type="expression" dxfId="4179" priority="229" stopIfTrue="1">
      <formula>#REF!&lt;&gt;""</formula>
    </cfRule>
    <cfRule type="expression" dxfId="4178" priority="230" stopIfTrue="1">
      <formula>AND($G309="",$F309&lt;&gt;"")</formula>
    </cfRule>
  </conditionalFormatting>
  <conditionalFormatting sqref="A309:A310">
    <cfRule type="expression" dxfId="4177" priority="225" stopIfTrue="1">
      <formula>$F309=""</formula>
    </cfRule>
    <cfRule type="expression" dxfId="4176" priority="226" stopIfTrue="1">
      <formula>#REF!&lt;&gt;""</formula>
    </cfRule>
    <cfRule type="expression" dxfId="4175" priority="227" stopIfTrue="1">
      <formula>AND($G309="",$F309&lt;&gt;"")</formula>
    </cfRule>
  </conditionalFormatting>
  <conditionalFormatting sqref="A309:A310">
    <cfRule type="expression" dxfId="4174" priority="222" stopIfTrue="1">
      <formula>$F309=""</formula>
    </cfRule>
    <cfRule type="expression" dxfId="4173" priority="223" stopIfTrue="1">
      <formula>#REF!&lt;&gt;""</formula>
    </cfRule>
    <cfRule type="expression" dxfId="4172" priority="224" stopIfTrue="1">
      <formula>AND($G309="",$F309&lt;&gt;"")</formula>
    </cfRule>
  </conditionalFormatting>
  <conditionalFormatting sqref="A309:A310">
    <cfRule type="expression" dxfId="4171" priority="219" stopIfTrue="1">
      <formula>$F309=""</formula>
    </cfRule>
    <cfRule type="expression" dxfId="4170" priority="220" stopIfTrue="1">
      <formula>#REF!&lt;&gt;""</formula>
    </cfRule>
    <cfRule type="expression" dxfId="4169" priority="221" stopIfTrue="1">
      <formula>AND($G309="",$F309&lt;&gt;"")</formula>
    </cfRule>
  </conditionalFormatting>
  <conditionalFormatting sqref="A309:A310">
    <cfRule type="expression" dxfId="4168" priority="216" stopIfTrue="1">
      <formula>$F309=""</formula>
    </cfRule>
    <cfRule type="expression" dxfId="4167" priority="217" stopIfTrue="1">
      <formula>#REF!&lt;&gt;""</formula>
    </cfRule>
    <cfRule type="expression" dxfId="4166" priority="218" stopIfTrue="1">
      <formula>AND($G309="",$F309&lt;&gt;"")</formula>
    </cfRule>
  </conditionalFormatting>
  <conditionalFormatting sqref="A309:A310">
    <cfRule type="expression" dxfId="4165" priority="213" stopIfTrue="1">
      <formula>$F309=""</formula>
    </cfRule>
    <cfRule type="expression" dxfId="4164" priority="214" stopIfTrue="1">
      <formula>#REF!&lt;&gt;""</formula>
    </cfRule>
    <cfRule type="expression" dxfId="4163" priority="215" stopIfTrue="1">
      <formula>AND($G309="",$F309&lt;&gt;"")</formula>
    </cfRule>
  </conditionalFormatting>
  <conditionalFormatting sqref="A309:A310">
    <cfRule type="expression" dxfId="4162" priority="210" stopIfTrue="1">
      <formula>$F309=""</formula>
    </cfRule>
    <cfRule type="expression" dxfId="4161" priority="211" stopIfTrue="1">
      <formula>#REF!&lt;&gt;""</formula>
    </cfRule>
    <cfRule type="expression" dxfId="4160" priority="212" stopIfTrue="1">
      <formula>AND($G309="",$F309&lt;&gt;"")</formula>
    </cfRule>
  </conditionalFormatting>
  <conditionalFormatting sqref="A309:A310">
    <cfRule type="expression" dxfId="4159" priority="207" stopIfTrue="1">
      <formula>$F309=""</formula>
    </cfRule>
    <cfRule type="expression" dxfId="4158" priority="208" stopIfTrue="1">
      <formula>#REF!&lt;&gt;""</formula>
    </cfRule>
    <cfRule type="expression" dxfId="4157" priority="209" stopIfTrue="1">
      <formula>AND($G309="",$F309&lt;&gt;"")</formula>
    </cfRule>
  </conditionalFormatting>
  <conditionalFormatting sqref="A309">
    <cfRule type="expression" dxfId="4156" priority="204" stopIfTrue="1">
      <formula>$F309=""</formula>
    </cfRule>
    <cfRule type="expression" dxfId="4155" priority="205" stopIfTrue="1">
      <formula>#REF!&lt;&gt;""</formula>
    </cfRule>
    <cfRule type="expression" dxfId="4154" priority="206" stopIfTrue="1">
      <formula>AND($G309="",$F309&lt;&gt;"")</formula>
    </cfRule>
  </conditionalFormatting>
  <conditionalFormatting sqref="A309">
    <cfRule type="expression" dxfId="4153" priority="201" stopIfTrue="1">
      <formula>$F309=""</formula>
    </cfRule>
    <cfRule type="expression" dxfId="4152" priority="202" stopIfTrue="1">
      <formula>#REF!&lt;&gt;""</formula>
    </cfRule>
    <cfRule type="expression" dxfId="4151" priority="203" stopIfTrue="1">
      <formula>AND($G309="",$F309&lt;&gt;"")</formula>
    </cfRule>
  </conditionalFormatting>
  <conditionalFormatting sqref="A309">
    <cfRule type="expression" dxfId="4150" priority="198" stopIfTrue="1">
      <formula>$F309=""</formula>
    </cfRule>
    <cfRule type="expression" dxfId="4149" priority="199" stopIfTrue="1">
      <formula>#REF!&lt;&gt;""</formula>
    </cfRule>
    <cfRule type="expression" dxfId="4148" priority="200" stopIfTrue="1">
      <formula>AND($G309="",$F309&lt;&gt;"")</formula>
    </cfRule>
  </conditionalFormatting>
  <conditionalFormatting sqref="A309:A310">
    <cfRule type="expression" dxfId="4147" priority="195" stopIfTrue="1">
      <formula>$F309=""</formula>
    </cfRule>
    <cfRule type="expression" dxfId="4146" priority="196" stopIfTrue="1">
      <formula>#REF!&lt;&gt;""</formula>
    </cfRule>
    <cfRule type="expression" dxfId="4145" priority="197" stopIfTrue="1">
      <formula>AND($G309="",$F309&lt;&gt;"")</formula>
    </cfRule>
  </conditionalFormatting>
  <conditionalFormatting sqref="A309:A310">
    <cfRule type="expression" dxfId="4144" priority="192" stopIfTrue="1">
      <formula>$F309=""</formula>
    </cfRule>
    <cfRule type="expression" dxfId="4143" priority="193" stopIfTrue="1">
      <formula>#REF!&lt;&gt;""</formula>
    </cfRule>
    <cfRule type="expression" dxfId="4142" priority="194" stopIfTrue="1">
      <formula>AND($G309="",$F309&lt;&gt;"")</formula>
    </cfRule>
  </conditionalFormatting>
  <conditionalFormatting sqref="A309">
    <cfRule type="expression" dxfId="4141" priority="189" stopIfTrue="1">
      <formula>$F309=""</formula>
    </cfRule>
    <cfRule type="expression" dxfId="4140" priority="190" stopIfTrue="1">
      <formula>#REF!&lt;&gt;""</formula>
    </cfRule>
    <cfRule type="expression" dxfId="4139" priority="191" stopIfTrue="1">
      <formula>AND($G309="",$F309&lt;&gt;"")</formula>
    </cfRule>
  </conditionalFormatting>
  <conditionalFormatting sqref="A309">
    <cfRule type="expression" dxfId="4138" priority="186" stopIfTrue="1">
      <formula>$F309=""</formula>
    </cfRule>
    <cfRule type="expression" dxfId="4137" priority="187" stopIfTrue="1">
      <formula>#REF!&lt;&gt;""</formula>
    </cfRule>
    <cfRule type="expression" dxfId="4136" priority="188" stopIfTrue="1">
      <formula>AND($G309="",$F309&lt;&gt;"")</formula>
    </cfRule>
  </conditionalFormatting>
  <conditionalFormatting sqref="A309">
    <cfRule type="expression" dxfId="4135" priority="183" stopIfTrue="1">
      <formula>$F309=""</formula>
    </cfRule>
    <cfRule type="expression" dxfId="4134" priority="184" stopIfTrue="1">
      <formula>#REF!&lt;&gt;""</formula>
    </cfRule>
    <cfRule type="expression" dxfId="4133" priority="185" stopIfTrue="1">
      <formula>AND($G309="",$F309&lt;&gt;"")</formula>
    </cfRule>
  </conditionalFormatting>
  <conditionalFormatting sqref="A310">
    <cfRule type="expression" dxfId="4132" priority="180" stopIfTrue="1">
      <formula>$F310=""</formula>
    </cfRule>
    <cfRule type="expression" dxfId="4131" priority="181" stopIfTrue="1">
      <formula>#REF!&lt;&gt;""</formula>
    </cfRule>
    <cfRule type="expression" dxfId="4130" priority="182" stopIfTrue="1">
      <formula>AND($G310="",$F310&lt;&gt;"")</formula>
    </cfRule>
  </conditionalFormatting>
  <conditionalFormatting sqref="A310">
    <cfRule type="expression" dxfId="4129" priority="177" stopIfTrue="1">
      <formula>$F310=""</formula>
    </cfRule>
    <cfRule type="expression" dxfId="4128" priority="178" stopIfTrue="1">
      <formula>#REF!&lt;&gt;""</formula>
    </cfRule>
    <cfRule type="expression" dxfId="4127" priority="179" stopIfTrue="1">
      <formula>AND($G310="",$F310&lt;&gt;"")</formula>
    </cfRule>
  </conditionalFormatting>
  <conditionalFormatting sqref="A310">
    <cfRule type="expression" dxfId="4126" priority="174" stopIfTrue="1">
      <formula>$F310=""</formula>
    </cfRule>
    <cfRule type="expression" dxfId="4125" priority="175" stopIfTrue="1">
      <formula>#REF!&lt;&gt;""</formula>
    </cfRule>
    <cfRule type="expression" dxfId="4124" priority="176" stopIfTrue="1">
      <formula>AND($G310="",$F310&lt;&gt;"")</formula>
    </cfRule>
  </conditionalFormatting>
  <conditionalFormatting sqref="A162 A168">
    <cfRule type="expression" dxfId="4123" priority="3446" stopIfTrue="1">
      <formula>$H162=""</formula>
    </cfRule>
    <cfRule type="expression" dxfId="4122" priority="3447" stopIfTrue="1">
      <formula>#REF!&lt;&gt;""</formula>
    </cfRule>
    <cfRule type="expression" dxfId="4121" priority="3448" stopIfTrue="1">
      <formula>AND($I198="",$H162&lt;&gt;"")</formula>
    </cfRule>
  </conditionalFormatting>
  <conditionalFormatting sqref="A163">
    <cfRule type="expression" dxfId="4120" priority="3452" stopIfTrue="1">
      <formula>$H163=""</formula>
    </cfRule>
    <cfRule type="expression" dxfId="4119" priority="3453" stopIfTrue="1">
      <formula>#REF!&lt;&gt;""</formula>
    </cfRule>
    <cfRule type="expression" dxfId="4118" priority="3454" stopIfTrue="1">
      <formula>AND($I190="",$H163&lt;&gt;"")</formula>
    </cfRule>
  </conditionalFormatting>
  <conditionalFormatting sqref="A162">
    <cfRule type="expression" dxfId="4117" priority="3458" stopIfTrue="1">
      <formula>$H162=""</formula>
    </cfRule>
    <cfRule type="expression" dxfId="4116" priority="3459" stopIfTrue="1">
      <formula>#REF!&lt;&gt;""</formula>
    </cfRule>
    <cfRule type="expression" dxfId="4115" priority="3460" stopIfTrue="1">
      <formula>AND($I187="",$H162&lt;&gt;"")</formula>
    </cfRule>
  </conditionalFormatting>
  <conditionalFormatting sqref="A163">
    <cfRule type="expression" dxfId="4114" priority="3464" stopIfTrue="1">
      <formula>$H163=""</formula>
    </cfRule>
    <cfRule type="expression" dxfId="4113" priority="3465" stopIfTrue="1">
      <formula>#REF!&lt;&gt;""</formula>
    </cfRule>
    <cfRule type="expression" dxfId="4112" priority="3466" stopIfTrue="1">
      <formula>AND($I189="",$H163&lt;&gt;"")</formula>
    </cfRule>
  </conditionalFormatting>
  <conditionalFormatting sqref="A162:A163">
    <cfRule type="expression" dxfId="4111" priority="3476" stopIfTrue="1">
      <formula>$H162=""</formula>
    </cfRule>
    <cfRule type="expression" dxfId="4110" priority="3477" stopIfTrue="1">
      <formula>#REF!&lt;&gt;""</formula>
    </cfRule>
    <cfRule type="expression" dxfId="4109" priority="3478" stopIfTrue="1">
      <formula>AND($I186="",$H162&lt;&gt;"")</formula>
    </cfRule>
  </conditionalFormatting>
  <conditionalFormatting sqref="C87">
    <cfRule type="expression" dxfId="4108" priority="154" stopIfTrue="1">
      <formula>$F87=""</formula>
    </cfRule>
    <cfRule type="expression" dxfId="4107" priority="155" stopIfTrue="1">
      <formula>#REF!&lt;&gt;""</formula>
    </cfRule>
    <cfRule type="expression" dxfId="4106" priority="156" stopIfTrue="1">
      <formula>AND($G87="",$F87&lt;&gt;"")</formula>
    </cfRule>
  </conditionalFormatting>
  <conditionalFormatting sqref="C87">
    <cfRule type="expression" dxfId="4105" priority="151" stopIfTrue="1">
      <formula>$F87=""</formula>
    </cfRule>
    <cfRule type="expression" dxfId="4104" priority="152" stopIfTrue="1">
      <formula>#REF!&lt;&gt;""</formula>
    </cfRule>
    <cfRule type="expression" dxfId="4103" priority="153" stopIfTrue="1">
      <formula>AND($G87="",$F87&lt;&gt;"")</formula>
    </cfRule>
  </conditionalFormatting>
  <conditionalFormatting sqref="C87">
    <cfRule type="expression" dxfId="4102" priority="148" stopIfTrue="1">
      <formula>$F87=""</formula>
    </cfRule>
    <cfRule type="expression" dxfId="4101" priority="149" stopIfTrue="1">
      <formula>#REF!&lt;&gt;""</formula>
    </cfRule>
    <cfRule type="expression" dxfId="4100" priority="150" stopIfTrue="1">
      <formula>AND($G87="",$F87&lt;&gt;"")</formula>
    </cfRule>
  </conditionalFormatting>
  <conditionalFormatting sqref="C87">
    <cfRule type="expression" dxfId="4099" priority="145" stopIfTrue="1">
      <formula>$F87=""</formula>
    </cfRule>
    <cfRule type="expression" dxfId="4098" priority="146" stopIfTrue="1">
      <formula>#REF!&lt;&gt;""</formula>
    </cfRule>
    <cfRule type="expression" dxfId="4097" priority="147" stopIfTrue="1">
      <formula>AND($G87="",$F87&lt;&gt;"")</formula>
    </cfRule>
  </conditionalFormatting>
  <conditionalFormatting sqref="A87">
    <cfRule type="expression" dxfId="4096" priority="142" stopIfTrue="1">
      <formula>$F87=""</formula>
    </cfRule>
    <cfRule type="expression" dxfId="4095" priority="143" stopIfTrue="1">
      <formula>#REF!&lt;&gt;""</formula>
    </cfRule>
    <cfRule type="expression" dxfId="4094" priority="144" stopIfTrue="1">
      <formula>AND($G87="",$F87&lt;&gt;"")</formula>
    </cfRule>
  </conditionalFormatting>
  <conditionalFormatting sqref="A169">
    <cfRule type="expression" dxfId="4093" priority="3485" stopIfTrue="1">
      <formula>$H169=""</formula>
    </cfRule>
    <cfRule type="expression" dxfId="4092" priority="3486" stopIfTrue="1">
      <formula>#REF!&lt;&gt;""</formula>
    </cfRule>
    <cfRule type="expression" dxfId="4091" priority="3487" stopIfTrue="1">
      <formula>AND($I203="",$H169&lt;&gt;"")</formula>
    </cfRule>
  </conditionalFormatting>
  <conditionalFormatting sqref="A168">
    <cfRule type="expression" dxfId="4090" priority="3488" stopIfTrue="1">
      <formula>$H168=""</formula>
    </cfRule>
    <cfRule type="expression" dxfId="4089" priority="3489" stopIfTrue="1">
      <formula>#REF!&lt;&gt;""</formula>
    </cfRule>
    <cfRule type="expression" dxfId="4088" priority="3490" stopIfTrue="1">
      <formula>AND($I200="",$H168&lt;&gt;"")</formula>
    </cfRule>
  </conditionalFormatting>
  <conditionalFormatting sqref="A169">
    <cfRule type="expression" dxfId="4087" priority="3491" stopIfTrue="1">
      <formula>$H169=""</formula>
    </cfRule>
    <cfRule type="expression" dxfId="4086" priority="3492" stopIfTrue="1">
      <formula>#REF!&lt;&gt;""</formula>
    </cfRule>
    <cfRule type="expression" dxfId="4085" priority="3493" stopIfTrue="1">
      <formula>AND($I202="",$H169&lt;&gt;"")</formula>
    </cfRule>
  </conditionalFormatting>
  <conditionalFormatting sqref="A168:A169">
    <cfRule type="expression" dxfId="4084" priority="3494" stopIfTrue="1">
      <formula>$H168=""</formula>
    </cfRule>
    <cfRule type="expression" dxfId="4083" priority="3495" stopIfTrue="1">
      <formula>#REF!&lt;&gt;""</formula>
    </cfRule>
    <cfRule type="expression" dxfId="4082" priority="3496" stopIfTrue="1">
      <formula>AND($I199="",$H168&lt;&gt;"")</formula>
    </cfRule>
  </conditionalFormatting>
  <conditionalFormatting sqref="I191:I197 F191:F197 C191:D197">
    <cfRule type="expression" dxfId="4081" priority="123" stopIfTrue="1">
      <formula>$C191=""</formula>
    </cfRule>
    <cfRule type="expression" dxfId="4080" priority="124" stopIfTrue="1">
      <formula>$D191&lt;&gt;""</formula>
    </cfRule>
  </conditionalFormatting>
  <conditionalFormatting sqref="A192:A193">
    <cfRule type="expression" dxfId="4079" priority="120" stopIfTrue="1">
      <formula>$F192=""</formula>
    </cfRule>
    <cfRule type="expression" dxfId="4078" priority="121" stopIfTrue="1">
      <formula>#REF!&lt;&gt;""</formula>
    </cfRule>
    <cfRule type="expression" dxfId="4077" priority="122" stopIfTrue="1">
      <formula>AND($G192="",$F192&lt;&gt;"")</formula>
    </cfRule>
  </conditionalFormatting>
  <conditionalFormatting sqref="A192:A193">
    <cfRule type="expression" dxfId="4076" priority="117" stopIfTrue="1">
      <formula>$F192=""</formula>
    </cfRule>
    <cfRule type="expression" dxfId="4075" priority="118" stopIfTrue="1">
      <formula>#REF!&lt;&gt;""</formula>
    </cfRule>
    <cfRule type="expression" dxfId="4074" priority="119" stopIfTrue="1">
      <formula>AND($G192="",$F192&lt;&gt;"")</formula>
    </cfRule>
  </conditionalFormatting>
  <conditionalFormatting sqref="A192:A193">
    <cfRule type="expression" dxfId="4073" priority="114" stopIfTrue="1">
      <formula>$F192=""</formula>
    </cfRule>
    <cfRule type="expression" dxfId="4072" priority="115" stopIfTrue="1">
      <formula>#REF!&lt;&gt;""</formula>
    </cfRule>
    <cfRule type="expression" dxfId="4071" priority="116" stopIfTrue="1">
      <formula>AND($G192="",$F192&lt;&gt;"")</formula>
    </cfRule>
  </conditionalFormatting>
  <conditionalFormatting sqref="A192:A193">
    <cfRule type="expression" dxfId="4070" priority="111" stopIfTrue="1">
      <formula>$F192=""</formula>
    </cfRule>
    <cfRule type="expression" dxfId="4069" priority="112" stopIfTrue="1">
      <formula>#REF!&lt;&gt;""</formula>
    </cfRule>
    <cfRule type="expression" dxfId="4068" priority="113" stopIfTrue="1">
      <formula>AND($G192="",$F192&lt;&gt;"")</formula>
    </cfRule>
  </conditionalFormatting>
  <conditionalFormatting sqref="A192:A193">
    <cfRule type="expression" dxfId="4067" priority="108" stopIfTrue="1">
      <formula>$F192=""</formula>
    </cfRule>
    <cfRule type="expression" dxfId="4066" priority="109" stopIfTrue="1">
      <formula>#REF!&lt;&gt;""</formula>
    </cfRule>
    <cfRule type="expression" dxfId="4065" priority="110" stopIfTrue="1">
      <formula>AND($G192="",$F192&lt;&gt;"")</formula>
    </cfRule>
  </conditionalFormatting>
  <conditionalFormatting sqref="A155">
    <cfRule type="expression" dxfId="4064" priority="105" stopIfTrue="1">
      <formula>$F155=""</formula>
    </cfRule>
    <cfRule type="expression" dxfId="4063" priority="106" stopIfTrue="1">
      <formula>#REF!&lt;&gt;""</formula>
    </cfRule>
    <cfRule type="expression" dxfId="4062" priority="107" stopIfTrue="1">
      <formula>AND($G155="",$F155&lt;&gt;"")</formula>
    </cfRule>
  </conditionalFormatting>
  <conditionalFormatting sqref="A155">
    <cfRule type="expression" dxfId="4061" priority="102" stopIfTrue="1">
      <formula>$F155=""</formula>
    </cfRule>
    <cfRule type="expression" dxfId="4060" priority="103" stopIfTrue="1">
      <formula>#REF!&lt;&gt;""</formula>
    </cfRule>
    <cfRule type="expression" dxfId="4059" priority="104" stopIfTrue="1">
      <formula>AND($G155="",$F155&lt;&gt;"")</formula>
    </cfRule>
  </conditionalFormatting>
  <conditionalFormatting sqref="A155">
    <cfRule type="expression" dxfId="4058" priority="99" stopIfTrue="1">
      <formula>$F155=""</formula>
    </cfRule>
    <cfRule type="expression" dxfId="4057" priority="100" stopIfTrue="1">
      <formula>#REF!&lt;&gt;""</formula>
    </cfRule>
    <cfRule type="expression" dxfId="4056" priority="101" stopIfTrue="1">
      <formula>AND($G155="",$F155&lt;&gt;"")</formula>
    </cfRule>
  </conditionalFormatting>
  <conditionalFormatting sqref="C17:C19">
    <cfRule type="expression" dxfId="4055" priority="10" stopIfTrue="1">
      <formula>$F17=""</formula>
    </cfRule>
    <cfRule type="expression" dxfId="4054" priority="11" stopIfTrue="1">
      <formula>#REF!&lt;&gt;""</formula>
    </cfRule>
    <cfRule type="expression" dxfId="4053" priority="12" stopIfTrue="1">
      <formula>AND($G17="",$F17&lt;&gt;"")</formula>
    </cfRule>
  </conditionalFormatting>
  <hyperlinks>
    <hyperlink ref="A32" location="sub_10000" display="sub_10000"/>
    <hyperlink ref="A234" location="sub_10000" display="sub_10000"/>
    <hyperlink ref="A221" location="sub_10000" display="sub_10000"/>
  </hyperlinks>
  <pageMargins left="0.59055118110236227" right="0" top="0.19685039370078741" bottom="0" header="0.19685039370078741" footer="0.51181102362204722"/>
  <pageSetup paperSize="9" scale="34" orientation="portrait" r:id="rId1"/>
  <headerFooter alignWithMargins="0"/>
  <rowBreaks count="3" manualBreakCount="3">
    <brk id="289" max="11" man="1"/>
    <brk id="354" max="11" man="1"/>
    <brk id="418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/>
  <dimension ref="A1:IV455"/>
  <sheetViews>
    <sheetView view="pageBreakPreview" zoomScale="75" zoomScaleSheetLayoutView="75" workbookViewId="0">
      <selection sqref="A1:K445"/>
    </sheetView>
  </sheetViews>
  <sheetFormatPr defaultColWidth="8.85546875" defaultRowHeight="18.75"/>
  <cols>
    <col min="1" max="1" width="119" style="212" customWidth="1"/>
    <col min="2" max="2" width="6" style="57" customWidth="1"/>
    <col min="3" max="4" width="5.7109375" style="57" customWidth="1"/>
    <col min="5" max="5" width="7" style="57" customWidth="1"/>
    <col min="6" max="6" width="6.7109375" style="57" customWidth="1"/>
    <col min="7" max="7" width="13" style="57" customWidth="1"/>
    <col min="8" max="8" width="7.140625" style="57" customWidth="1"/>
    <col min="9" max="9" width="19.5703125" style="154" customWidth="1"/>
    <col min="10" max="10" width="20.28515625" style="56" customWidth="1"/>
    <col min="11" max="11" width="17.85546875" style="56" customWidth="1"/>
    <col min="12" max="12" width="16.5703125" style="382" customWidth="1"/>
    <col min="13" max="13" width="15.85546875" style="144" customWidth="1"/>
    <col min="14" max="14" width="13.85546875" style="144" customWidth="1"/>
    <col min="15" max="15" width="11.28515625" style="144" customWidth="1"/>
    <col min="16" max="16" width="13.7109375" style="57" customWidth="1"/>
    <col min="17" max="16384" width="8.85546875" style="57"/>
  </cols>
  <sheetData>
    <row r="1" spans="1:16" ht="48.75" customHeight="1">
      <c r="A1" s="211"/>
      <c r="G1" s="523"/>
      <c r="H1" s="523"/>
      <c r="I1" s="523" t="s">
        <v>431</v>
      </c>
      <c r="J1" s="523"/>
      <c r="K1" s="524"/>
      <c r="L1" s="440"/>
      <c r="M1" s="413"/>
      <c r="N1" s="413"/>
    </row>
    <row r="2" spans="1:16" ht="99.6" customHeight="1">
      <c r="A2" s="211"/>
      <c r="G2" s="381"/>
      <c r="H2" s="381"/>
      <c r="I2" s="687" t="s">
        <v>555</v>
      </c>
      <c r="J2" s="687"/>
      <c r="K2" s="687"/>
      <c r="L2" s="381"/>
      <c r="M2" s="413"/>
      <c r="N2" s="413"/>
    </row>
    <row r="3" spans="1:16" ht="87" customHeight="1">
      <c r="A3" s="702" t="s">
        <v>466</v>
      </c>
      <c r="B3" s="702"/>
      <c r="C3" s="702"/>
      <c r="D3" s="702"/>
      <c r="E3" s="702"/>
      <c r="F3" s="702"/>
      <c r="G3" s="702"/>
      <c r="H3" s="702"/>
      <c r="I3" s="702"/>
      <c r="J3" s="702"/>
      <c r="K3" s="702"/>
      <c r="L3" s="380"/>
    </row>
    <row r="4" spans="1:16" ht="18" customHeight="1">
      <c r="K4" s="234" t="s">
        <v>123</v>
      </c>
      <c r="L4" s="429"/>
    </row>
    <row r="5" spans="1:16" ht="25.5" customHeight="1">
      <c r="A5" s="704" t="s">
        <v>127</v>
      </c>
      <c r="B5" s="704" t="s">
        <v>128</v>
      </c>
      <c r="C5" s="704" t="s">
        <v>129</v>
      </c>
      <c r="D5" s="706" t="s">
        <v>130</v>
      </c>
      <c r="E5" s="707"/>
      <c r="F5" s="707"/>
      <c r="G5" s="708"/>
      <c r="H5" s="704" t="s">
        <v>131</v>
      </c>
      <c r="I5" s="694" t="s">
        <v>116</v>
      </c>
      <c r="J5" s="695"/>
      <c r="K5" s="696"/>
      <c r="L5" s="712"/>
    </row>
    <row r="6" spans="1:16" ht="56.45" customHeight="1">
      <c r="A6" s="705"/>
      <c r="B6" s="705"/>
      <c r="C6" s="705"/>
      <c r="D6" s="709"/>
      <c r="E6" s="710"/>
      <c r="F6" s="710"/>
      <c r="G6" s="711"/>
      <c r="H6" s="705"/>
      <c r="I6" s="577" t="s">
        <v>548</v>
      </c>
      <c r="J6" s="578" t="s">
        <v>549</v>
      </c>
      <c r="K6" s="578" t="s">
        <v>550</v>
      </c>
      <c r="L6" s="712"/>
    </row>
    <row r="7" spans="1:16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1">
        <v>8</v>
      </c>
      <c r="I7" s="145">
        <v>9</v>
      </c>
      <c r="J7" s="145">
        <v>10</v>
      </c>
      <c r="K7" s="189">
        <v>11</v>
      </c>
    </row>
    <row r="8" spans="1:16" ht="18" customHeight="1">
      <c r="A8" s="122" t="s">
        <v>126</v>
      </c>
      <c r="B8" s="2"/>
      <c r="C8" s="2"/>
      <c r="D8" s="2"/>
      <c r="E8" s="2"/>
      <c r="F8" s="2"/>
      <c r="G8" s="2" t="s">
        <v>158</v>
      </c>
      <c r="H8" s="2" t="s">
        <v>158</v>
      </c>
      <c r="I8" s="26">
        <f>I9+I153+I183+I234+I254+I336+I363+I408+I415+I423+I431+I446</f>
        <v>151064.27181000001</v>
      </c>
      <c r="J8" s="26">
        <f>J9+J153+J183+J234+J254+J336+J363+J408+J415+J423+J431+J446</f>
        <v>149822.97975000003</v>
      </c>
      <c r="K8" s="26">
        <f>J8/I8*100</f>
        <v>99.178302026596199</v>
      </c>
      <c r="L8" s="476">
        <v>151064.27181000003</v>
      </c>
      <c r="M8" s="476">
        <v>149822.97975000003</v>
      </c>
      <c r="N8" s="476">
        <v>97.761126784330671</v>
      </c>
      <c r="O8" s="143"/>
      <c r="P8" s="113"/>
    </row>
    <row r="9" spans="1:16" ht="18" customHeight="1">
      <c r="A9" s="122" t="s">
        <v>133</v>
      </c>
      <c r="B9" s="2" t="s">
        <v>135</v>
      </c>
      <c r="C9" s="2"/>
      <c r="D9" s="2"/>
      <c r="E9" s="2"/>
      <c r="F9" s="2"/>
      <c r="G9" s="2" t="s">
        <v>158</v>
      </c>
      <c r="H9" s="2" t="s">
        <v>158</v>
      </c>
      <c r="I9" s="26">
        <f>I10+I19+I91+I97+I114+I120</f>
        <v>33584.288160000004</v>
      </c>
      <c r="J9" s="26">
        <f>J10+J19+J91+J97+J114+J120</f>
        <v>33246.961479999998</v>
      </c>
      <c r="K9" s="26">
        <f t="shared" ref="K9:K72" si="0">J9/I9*100</f>
        <v>98.995581867351376</v>
      </c>
      <c r="L9" s="414"/>
      <c r="M9" s="367"/>
      <c r="N9" s="367"/>
      <c r="O9" s="416"/>
      <c r="P9" s="142"/>
    </row>
    <row r="10" spans="1:16" ht="37.5" customHeight="1">
      <c r="A10" s="122" t="s">
        <v>232</v>
      </c>
      <c r="B10" s="2" t="s">
        <v>135</v>
      </c>
      <c r="C10" s="11" t="s">
        <v>160</v>
      </c>
      <c r="D10" s="2"/>
      <c r="E10" s="2"/>
      <c r="F10" s="2"/>
      <c r="G10" s="2"/>
      <c r="H10" s="2"/>
      <c r="I10" s="26">
        <f>I12</f>
        <v>1804.2139999999999</v>
      </c>
      <c r="J10" s="26">
        <f>J12</f>
        <v>1770.9340499999998</v>
      </c>
      <c r="K10" s="26">
        <f t="shared" si="0"/>
        <v>98.155432226997448</v>
      </c>
      <c r="L10" s="476">
        <f>L8-I8</f>
        <v>0</v>
      </c>
      <c r="M10" s="476">
        <f>M8-J8</f>
        <v>0</v>
      </c>
      <c r="N10" s="476">
        <f>N8-K8</f>
        <v>-1.4171752422655288</v>
      </c>
    </row>
    <row r="11" spans="1:16" ht="24" customHeight="1">
      <c r="A11" s="223" t="s">
        <v>218</v>
      </c>
      <c r="B11" s="2" t="s">
        <v>135</v>
      </c>
      <c r="C11" s="11" t="s">
        <v>160</v>
      </c>
      <c r="D11" s="8" t="s">
        <v>229</v>
      </c>
      <c r="E11" s="2"/>
      <c r="F11" s="2"/>
      <c r="G11" s="2"/>
      <c r="H11" s="2"/>
      <c r="I11" s="26">
        <f>I12</f>
        <v>1804.2139999999999</v>
      </c>
      <c r="J11" s="26">
        <f>J12</f>
        <v>1770.9340499999998</v>
      </c>
      <c r="K11" s="26">
        <f t="shared" si="0"/>
        <v>98.155432226997448</v>
      </c>
      <c r="L11" s="414"/>
    </row>
    <row r="12" spans="1:16" ht="18" customHeight="1">
      <c r="A12" s="223" t="s">
        <v>219</v>
      </c>
      <c r="B12" s="2" t="s">
        <v>135</v>
      </c>
      <c r="C12" s="11" t="s">
        <v>160</v>
      </c>
      <c r="D12" s="8" t="s">
        <v>229</v>
      </c>
      <c r="E12" s="2">
        <v>1</v>
      </c>
      <c r="F12" s="2"/>
      <c r="G12" s="2"/>
      <c r="H12" s="2"/>
      <c r="I12" s="26">
        <f>I13+I16</f>
        <v>1804.2139999999999</v>
      </c>
      <c r="J12" s="26">
        <f>J13+J16</f>
        <v>1770.9340499999998</v>
      </c>
      <c r="K12" s="26">
        <f t="shared" si="0"/>
        <v>98.155432226997448</v>
      </c>
      <c r="L12" s="414"/>
      <c r="M12" s="143"/>
    </row>
    <row r="13" spans="1:16" ht="18" customHeight="1">
      <c r="A13" s="188" t="s">
        <v>467</v>
      </c>
      <c r="B13" s="2" t="s">
        <v>135</v>
      </c>
      <c r="C13" s="11" t="s">
        <v>160</v>
      </c>
      <c r="D13" s="8" t="s">
        <v>229</v>
      </c>
      <c r="E13" s="14" t="s">
        <v>124</v>
      </c>
      <c r="F13" s="14" t="s">
        <v>99</v>
      </c>
      <c r="G13" s="8" t="s">
        <v>257</v>
      </c>
      <c r="H13" s="2"/>
      <c r="I13" s="26">
        <f>I14</f>
        <v>1705.26495</v>
      </c>
      <c r="J13" s="52">
        <f>J14</f>
        <v>1671.9849999999999</v>
      </c>
      <c r="K13" s="26">
        <f t="shared" si="0"/>
        <v>98.048400044814144</v>
      </c>
      <c r="L13" s="414"/>
    </row>
    <row r="14" spans="1:16" ht="54" customHeight="1">
      <c r="A14" s="188" t="s">
        <v>316</v>
      </c>
      <c r="B14" s="17" t="s">
        <v>135</v>
      </c>
      <c r="C14" s="11" t="s">
        <v>160</v>
      </c>
      <c r="D14" s="14" t="s">
        <v>229</v>
      </c>
      <c r="E14" s="14" t="s">
        <v>124</v>
      </c>
      <c r="F14" s="14" t="s">
        <v>99</v>
      </c>
      <c r="G14" s="14" t="s">
        <v>257</v>
      </c>
      <c r="H14" s="2">
        <v>100</v>
      </c>
      <c r="I14" s="26">
        <f>I15</f>
        <v>1705.26495</v>
      </c>
      <c r="J14" s="52">
        <f>J15</f>
        <v>1671.9849999999999</v>
      </c>
      <c r="K14" s="26">
        <f t="shared" si="0"/>
        <v>98.048400044814144</v>
      </c>
      <c r="L14" s="414"/>
    </row>
    <row r="15" spans="1:16" ht="18" customHeight="1">
      <c r="A15" s="188" t="s">
        <v>317</v>
      </c>
      <c r="B15" s="17" t="s">
        <v>135</v>
      </c>
      <c r="C15" s="11" t="s">
        <v>160</v>
      </c>
      <c r="D15" s="14" t="s">
        <v>229</v>
      </c>
      <c r="E15" s="14" t="s">
        <v>124</v>
      </c>
      <c r="F15" s="14" t="s">
        <v>99</v>
      </c>
      <c r="G15" s="14" t="s">
        <v>257</v>
      </c>
      <c r="H15" s="2">
        <v>120</v>
      </c>
      <c r="I15" s="26">
        <f>'прил 3'!J16</f>
        <v>1705.26495</v>
      </c>
      <c r="J15" s="52">
        <f>'прил 3'!K16</f>
        <v>1671.9849999999999</v>
      </c>
      <c r="K15" s="26">
        <f t="shared" si="0"/>
        <v>98.048400044814144</v>
      </c>
      <c r="L15" s="383"/>
    </row>
    <row r="16" spans="1:16" ht="43.15" customHeight="1">
      <c r="A16" s="118" t="s">
        <v>541</v>
      </c>
      <c r="B16" s="2" t="s">
        <v>135</v>
      </c>
      <c r="C16" s="11" t="s">
        <v>160</v>
      </c>
      <c r="D16" s="8" t="s">
        <v>229</v>
      </c>
      <c r="E16" s="14" t="s">
        <v>124</v>
      </c>
      <c r="F16" s="14" t="s">
        <v>99</v>
      </c>
      <c r="G16" s="8" t="s">
        <v>540</v>
      </c>
      <c r="H16" s="2"/>
      <c r="I16" s="26">
        <f>I17</f>
        <v>98.94905</v>
      </c>
      <c r="J16" s="52">
        <f>J17</f>
        <v>98.94905</v>
      </c>
      <c r="K16" s="26">
        <f t="shared" si="0"/>
        <v>100</v>
      </c>
      <c r="L16" s="414"/>
    </row>
    <row r="17" spans="1:24" ht="54" customHeight="1">
      <c r="A17" s="174" t="s">
        <v>316</v>
      </c>
      <c r="B17" s="17" t="s">
        <v>135</v>
      </c>
      <c r="C17" s="11" t="s">
        <v>160</v>
      </c>
      <c r="D17" s="14" t="s">
        <v>229</v>
      </c>
      <c r="E17" s="14" t="s">
        <v>124</v>
      </c>
      <c r="F17" s="14" t="s">
        <v>99</v>
      </c>
      <c r="G17" s="8" t="s">
        <v>540</v>
      </c>
      <c r="H17" s="2">
        <v>100</v>
      </c>
      <c r="I17" s="26">
        <f>I18</f>
        <v>98.94905</v>
      </c>
      <c r="J17" s="52">
        <f>J18</f>
        <v>98.94905</v>
      </c>
      <c r="K17" s="26">
        <f t="shared" si="0"/>
        <v>100</v>
      </c>
      <c r="L17" s="414"/>
    </row>
    <row r="18" spans="1:24" ht="18" customHeight="1">
      <c r="A18" s="174" t="s">
        <v>317</v>
      </c>
      <c r="B18" s="17" t="s">
        <v>135</v>
      </c>
      <c r="C18" s="11" t="s">
        <v>160</v>
      </c>
      <c r="D18" s="14" t="s">
        <v>229</v>
      </c>
      <c r="E18" s="14" t="s">
        <v>124</v>
      </c>
      <c r="F18" s="14" t="s">
        <v>99</v>
      </c>
      <c r="G18" s="8" t="s">
        <v>540</v>
      </c>
      <c r="H18" s="2">
        <v>120</v>
      </c>
      <c r="I18" s="26">
        <f>'прил 3'!J19</f>
        <v>98.94905</v>
      </c>
      <c r="J18" s="52">
        <f>'прил 3'!K19</f>
        <v>98.94905</v>
      </c>
      <c r="K18" s="26">
        <f t="shared" si="0"/>
        <v>100</v>
      </c>
      <c r="L18" s="383"/>
    </row>
    <row r="19" spans="1:24" ht="36" customHeight="1">
      <c r="A19" s="122" t="s">
        <v>134</v>
      </c>
      <c r="B19" s="2" t="s">
        <v>135</v>
      </c>
      <c r="C19" s="2" t="s">
        <v>136</v>
      </c>
      <c r="D19" s="2"/>
      <c r="E19" s="2"/>
      <c r="F19" s="2"/>
      <c r="G19" s="2" t="s">
        <v>158</v>
      </c>
      <c r="H19" s="2" t="s">
        <v>158</v>
      </c>
      <c r="I19" s="26">
        <f>I20+I25+I30+I44+I49+I63+I81</f>
        <v>18507.029060000004</v>
      </c>
      <c r="J19" s="26">
        <f>J20+J25+J30+J44+J49+J63+J81</f>
        <v>18357.120510000001</v>
      </c>
      <c r="K19" s="26">
        <f t="shared" si="0"/>
        <v>99.189991275671545</v>
      </c>
      <c r="L19" s="383"/>
      <c r="M19" s="272"/>
      <c r="N19" s="272"/>
      <c r="O19" s="272"/>
      <c r="P19" s="190"/>
      <c r="Q19" s="52"/>
      <c r="R19" s="52"/>
      <c r="S19" s="52"/>
      <c r="T19" s="52"/>
      <c r="U19" s="52"/>
      <c r="V19" s="52"/>
      <c r="W19" s="52"/>
      <c r="X19" s="52"/>
    </row>
    <row r="20" spans="1:24" s="13" customFormat="1" ht="34.9" customHeight="1">
      <c r="A20" s="461" t="s">
        <v>379</v>
      </c>
      <c r="B20" s="14" t="s">
        <v>135</v>
      </c>
      <c r="C20" s="14" t="s">
        <v>136</v>
      </c>
      <c r="D20" s="14" t="s">
        <v>135</v>
      </c>
      <c r="E20" s="10"/>
      <c r="F20" s="46"/>
      <c r="G20" s="47"/>
      <c r="H20" s="34"/>
      <c r="I20" s="651">
        <f>I22</f>
        <v>0</v>
      </c>
      <c r="J20" s="146">
        <f>J22</f>
        <v>0</v>
      </c>
      <c r="K20" s="26" t="e">
        <f t="shared" si="0"/>
        <v>#DIV/0!</v>
      </c>
      <c r="L20" s="383"/>
      <c r="M20" s="70"/>
    </row>
    <row r="21" spans="1:24" s="13" customFormat="1" ht="18" customHeight="1">
      <c r="A21" s="198" t="s">
        <v>354</v>
      </c>
      <c r="B21" s="14" t="s">
        <v>135</v>
      </c>
      <c r="C21" s="14" t="s">
        <v>136</v>
      </c>
      <c r="D21" s="14" t="s">
        <v>135</v>
      </c>
      <c r="E21" s="14" t="s">
        <v>101</v>
      </c>
      <c r="F21" s="14" t="s">
        <v>135</v>
      </c>
      <c r="G21" s="47"/>
      <c r="H21" s="34"/>
      <c r="I21" s="651">
        <f t="shared" ref="I21:J23" si="1">I22</f>
        <v>0</v>
      </c>
      <c r="J21" s="146">
        <f t="shared" si="1"/>
        <v>0</v>
      </c>
      <c r="K21" s="26" t="e">
        <f t="shared" si="0"/>
        <v>#DIV/0!</v>
      </c>
      <c r="L21" s="383"/>
      <c r="M21" s="70"/>
    </row>
    <row r="22" spans="1:24" s="13" customFormat="1" ht="18" customHeight="1">
      <c r="A22" s="199" t="s">
        <v>296</v>
      </c>
      <c r="B22" s="14" t="s">
        <v>135</v>
      </c>
      <c r="C22" s="14" t="s">
        <v>136</v>
      </c>
      <c r="D22" s="14" t="s">
        <v>135</v>
      </c>
      <c r="E22" s="14" t="s">
        <v>101</v>
      </c>
      <c r="F22" s="14" t="s">
        <v>135</v>
      </c>
      <c r="G22" s="8">
        <v>41250</v>
      </c>
      <c r="H22" s="27"/>
      <c r="I22" s="26">
        <f t="shared" si="1"/>
        <v>0</v>
      </c>
      <c r="J22" s="52">
        <f t="shared" si="1"/>
        <v>0</v>
      </c>
      <c r="K22" s="26" t="e">
        <f t="shared" si="0"/>
        <v>#DIV/0!</v>
      </c>
      <c r="L22" s="383"/>
      <c r="M22" s="70"/>
    </row>
    <row r="23" spans="1:24" s="13" customFormat="1" ht="18" customHeight="1">
      <c r="A23" s="55" t="s">
        <v>320</v>
      </c>
      <c r="B23" s="41" t="s">
        <v>135</v>
      </c>
      <c r="C23" s="42" t="s">
        <v>136</v>
      </c>
      <c r="D23" s="43" t="s">
        <v>135</v>
      </c>
      <c r="E23" s="43" t="s">
        <v>101</v>
      </c>
      <c r="F23" s="14" t="s">
        <v>135</v>
      </c>
      <c r="G23" s="8">
        <v>41250</v>
      </c>
      <c r="H23" s="15">
        <v>200</v>
      </c>
      <c r="I23" s="26">
        <f>I24</f>
        <v>0</v>
      </c>
      <c r="J23" s="52">
        <f t="shared" si="1"/>
        <v>0</v>
      </c>
      <c r="K23" s="26" t="e">
        <f t="shared" si="0"/>
        <v>#DIV/0!</v>
      </c>
      <c r="L23" s="383"/>
      <c r="M23" s="70"/>
    </row>
    <row r="24" spans="1:24" s="13" customFormat="1" ht="18" customHeight="1">
      <c r="A24" s="55" t="s">
        <v>321</v>
      </c>
      <c r="B24" s="41" t="s">
        <v>135</v>
      </c>
      <c r="C24" s="42" t="s">
        <v>136</v>
      </c>
      <c r="D24" s="43" t="s">
        <v>135</v>
      </c>
      <c r="E24" s="43" t="s">
        <v>101</v>
      </c>
      <c r="F24" s="14" t="s">
        <v>135</v>
      </c>
      <c r="G24" s="8">
        <v>41250</v>
      </c>
      <c r="H24" s="15">
        <v>240</v>
      </c>
      <c r="I24" s="26">
        <f>'прил 3'!J25</f>
        <v>0</v>
      </c>
      <c r="J24" s="52">
        <f>'прил 3'!K25</f>
        <v>0</v>
      </c>
      <c r="K24" s="26" t="e">
        <f t="shared" si="0"/>
        <v>#DIV/0!</v>
      </c>
      <c r="L24" s="383"/>
      <c r="M24" s="70"/>
    </row>
    <row r="25" spans="1:24" ht="40.15" customHeight="1">
      <c r="A25" s="194" t="s">
        <v>380</v>
      </c>
      <c r="B25" s="8" t="s">
        <v>135</v>
      </c>
      <c r="C25" s="8" t="s">
        <v>136</v>
      </c>
      <c r="D25" s="8" t="s">
        <v>160</v>
      </c>
      <c r="E25" s="8"/>
      <c r="F25" s="8"/>
      <c r="G25" s="8"/>
      <c r="H25" s="8"/>
      <c r="I25" s="26">
        <f>I27</f>
        <v>68.099999999999994</v>
      </c>
      <c r="J25" s="52">
        <f>J27</f>
        <v>68.099999999999994</v>
      </c>
      <c r="K25" s="26">
        <f t="shared" si="0"/>
        <v>100</v>
      </c>
      <c r="L25" s="383"/>
    </row>
    <row r="26" spans="1:24" ht="18" customHeight="1">
      <c r="A26" s="215" t="s">
        <v>21</v>
      </c>
      <c r="B26" s="8" t="s">
        <v>135</v>
      </c>
      <c r="C26" s="8" t="s">
        <v>136</v>
      </c>
      <c r="D26" s="8" t="s">
        <v>160</v>
      </c>
      <c r="E26" s="8" t="s">
        <v>101</v>
      </c>
      <c r="F26" s="8" t="s">
        <v>163</v>
      </c>
      <c r="G26" s="8"/>
      <c r="H26" s="8"/>
      <c r="I26" s="26">
        <f t="shared" ref="I26:J28" si="2">I27</f>
        <v>68.099999999999994</v>
      </c>
      <c r="J26" s="52">
        <f t="shared" si="2"/>
        <v>68.099999999999994</v>
      </c>
      <c r="K26" s="26">
        <f t="shared" si="0"/>
        <v>100</v>
      </c>
      <c r="L26" s="383"/>
    </row>
    <row r="27" spans="1:24" ht="63" customHeight="1">
      <c r="A27" s="193" t="s">
        <v>313</v>
      </c>
      <c r="B27" s="8" t="s">
        <v>135</v>
      </c>
      <c r="C27" s="8" t="s">
        <v>136</v>
      </c>
      <c r="D27" s="8" t="s">
        <v>160</v>
      </c>
      <c r="E27" s="8" t="s">
        <v>101</v>
      </c>
      <c r="F27" s="8" t="s">
        <v>163</v>
      </c>
      <c r="G27" s="8" t="s">
        <v>307</v>
      </c>
      <c r="H27" s="8"/>
      <c r="I27" s="26">
        <f t="shared" si="2"/>
        <v>68.099999999999994</v>
      </c>
      <c r="J27" s="52">
        <f t="shared" si="2"/>
        <v>68.099999999999994</v>
      </c>
      <c r="K27" s="26">
        <f t="shared" si="0"/>
        <v>100</v>
      </c>
      <c r="L27" s="383"/>
    </row>
    <row r="28" spans="1:24" ht="54" customHeight="1">
      <c r="A28" s="188" t="s">
        <v>316</v>
      </c>
      <c r="B28" s="8" t="s">
        <v>135</v>
      </c>
      <c r="C28" s="8" t="s">
        <v>136</v>
      </c>
      <c r="D28" s="8" t="s">
        <v>160</v>
      </c>
      <c r="E28" s="8" t="s">
        <v>101</v>
      </c>
      <c r="F28" s="8" t="s">
        <v>163</v>
      </c>
      <c r="G28" s="8" t="s">
        <v>307</v>
      </c>
      <c r="H28" s="8" t="s">
        <v>315</v>
      </c>
      <c r="I28" s="26">
        <f t="shared" si="2"/>
        <v>68.099999999999994</v>
      </c>
      <c r="J28" s="52">
        <f t="shared" si="2"/>
        <v>68.099999999999994</v>
      </c>
      <c r="K28" s="26">
        <f t="shared" si="0"/>
        <v>100</v>
      </c>
      <c r="L28" s="383"/>
    </row>
    <row r="29" spans="1:24" ht="22.9" customHeight="1">
      <c r="A29" s="188" t="s">
        <v>317</v>
      </c>
      <c r="B29" s="8" t="s">
        <v>135</v>
      </c>
      <c r="C29" s="8" t="s">
        <v>136</v>
      </c>
      <c r="D29" s="8" t="s">
        <v>160</v>
      </c>
      <c r="E29" s="8" t="s">
        <v>101</v>
      </c>
      <c r="F29" s="8" t="s">
        <v>163</v>
      </c>
      <c r="G29" s="8" t="s">
        <v>307</v>
      </c>
      <c r="H29" s="8" t="s">
        <v>314</v>
      </c>
      <c r="I29" s="26">
        <f>'прил 3'!J30</f>
        <v>68.099999999999994</v>
      </c>
      <c r="J29" s="52">
        <f>'прил 3'!K30</f>
        <v>68.099999999999994</v>
      </c>
      <c r="K29" s="26">
        <f t="shared" si="0"/>
        <v>100</v>
      </c>
      <c r="L29" s="383"/>
    </row>
    <row r="30" spans="1:24" ht="43.15" customHeight="1">
      <c r="A30" s="218" t="s">
        <v>468</v>
      </c>
      <c r="B30" s="8" t="s">
        <v>135</v>
      </c>
      <c r="C30" s="8" t="s">
        <v>136</v>
      </c>
      <c r="D30" s="8" t="s">
        <v>136</v>
      </c>
      <c r="E30" s="8"/>
      <c r="F30" s="8"/>
      <c r="G30" s="8"/>
      <c r="H30" s="8"/>
      <c r="I30" s="26">
        <f>I31</f>
        <v>89.791960000000003</v>
      </c>
      <c r="J30" s="52">
        <f>J31</f>
        <v>89.791960000000003</v>
      </c>
      <c r="K30" s="26">
        <f t="shared" si="0"/>
        <v>100</v>
      </c>
      <c r="L30" s="383"/>
    </row>
    <row r="31" spans="1:24" ht="36" customHeight="1">
      <c r="A31" s="221" t="s">
        <v>41</v>
      </c>
      <c r="B31" s="8" t="s">
        <v>135</v>
      </c>
      <c r="C31" s="8" t="s">
        <v>136</v>
      </c>
      <c r="D31" s="8" t="s">
        <v>136</v>
      </c>
      <c r="E31" s="8" t="s">
        <v>124</v>
      </c>
      <c r="F31" s="8"/>
      <c r="G31" s="8"/>
      <c r="H31" s="8"/>
      <c r="I31" s="26">
        <f>I32+I38</f>
        <v>89.791960000000003</v>
      </c>
      <c r="J31" s="52">
        <f>J32+J38</f>
        <v>89.791960000000003</v>
      </c>
      <c r="K31" s="26">
        <f t="shared" si="0"/>
        <v>100</v>
      </c>
      <c r="L31" s="383"/>
    </row>
    <row r="32" spans="1:24" ht="54" customHeight="1">
      <c r="A32" s="198" t="s">
        <v>352</v>
      </c>
      <c r="B32" s="8" t="s">
        <v>135</v>
      </c>
      <c r="C32" s="8" t="s">
        <v>136</v>
      </c>
      <c r="D32" s="8" t="s">
        <v>136</v>
      </c>
      <c r="E32" s="8" t="s">
        <v>124</v>
      </c>
      <c r="F32" s="8" t="s">
        <v>160</v>
      </c>
      <c r="G32" s="8"/>
      <c r="H32" s="8"/>
      <c r="I32" s="26">
        <f>I33</f>
        <v>68.3</v>
      </c>
      <c r="J32" s="52">
        <f>J33</f>
        <v>68.3</v>
      </c>
      <c r="K32" s="26">
        <f t="shared" si="0"/>
        <v>100</v>
      </c>
      <c r="L32" s="383"/>
    </row>
    <row r="33" spans="1:15" ht="54" customHeight="1">
      <c r="A33" s="122" t="s">
        <v>306</v>
      </c>
      <c r="B33" s="8" t="s">
        <v>135</v>
      </c>
      <c r="C33" s="8" t="s">
        <v>136</v>
      </c>
      <c r="D33" s="8" t="s">
        <v>136</v>
      </c>
      <c r="E33" s="8" t="s">
        <v>124</v>
      </c>
      <c r="F33" s="8" t="s">
        <v>160</v>
      </c>
      <c r="G33" s="8" t="s">
        <v>305</v>
      </c>
      <c r="H33" s="8"/>
      <c r="I33" s="26">
        <f>I34+I36</f>
        <v>68.3</v>
      </c>
      <c r="J33" s="52">
        <f>J34+J36</f>
        <v>68.3</v>
      </c>
      <c r="K33" s="26">
        <f t="shared" si="0"/>
        <v>100</v>
      </c>
      <c r="L33" s="383"/>
    </row>
    <row r="34" spans="1:15" ht="54" customHeight="1">
      <c r="A34" s="188" t="s">
        <v>316</v>
      </c>
      <c r="B34" s="8" t="s">
        <v>135</v>
      </c>
      <c r="C34" s="8" t="s">
        <v>136</v>
      </c>
      <c r="D34" s="8" t="s">
        <v>136</v>
      </c>
      <c r="E34" s="8" t="s">
        <v>124</v>
      </c>
      <c r="F34" s="8" t="s">
        <v>160</v>
      </c>
      <c r="G34" s="8" t="s">
        <v>305</v>
      </c>
      <c r="H34" s="8" t="s">
        <v>315</v>
      </c>
      <c r="I34" s="26">
        <f>I35</f>
        <v>61.7</v>
      </c>
      <c r="J34" s="52">
        <f>J35</f>
        <v>61.7</v>
      </c>
      <c r="K34" s="26">
        <f t="shared" si="0"/>
        <v>100</v>
      </c>
      <c r="L34" s="383"/>
    </row>
    <row r="35" spans="1:15" ht="18" customHeight="1">
      <c r="A35" s="188" t="s">
        <v>317</v>
      </c>
      <c r="B35" s="8" t="s">
        <v>135</v>
      </c>
      <c r="C35" s="8" t="s">
        <v>136</v>
      </c>
      <c r="D35" s="8" t="s">
        <v>136</v>
      </c>
      <c r="E35" s="8" t="s">
        <v>124</v>
      </c>
      <c r="F35" s="8" t="s">
        <v>160</v>
      </c>
      <c r="G35" s="8" t="s">
        <v>305</v>
      </c>
      <c r="H35" s="8" t="s">
        <v>314</v>
      </c>
      <c r="I35" s="26">
        <f>'прил 3'!J36</f>
        <v>61.7</v>
      </c>
      <c r="J35" s="52">
        <f>'прил 3'!K36</f>
        <v>61.7</v>
      </c>
      <c r="K35" s="26">
        <f t="shared" si="0"/>
        <v>100</v>
      </c>
    </row>
    <row r="36" spans="1:15" ht="18" customHeight="1">
      <c r="A36" s="122" t="s">
        <v>320</v>
      </c>
      <c r="B36" s="8" t="s">
        <v>135</v>
      </c>
      <c r="C36" s="8" t="s">
        <v>136</v>
      </c>
      <c r="D36" s="8" t="s">
        <v>136</v>
      </c>
      <c r="E36" s="8" t="s">
        <v>124</v>
      </c>
      <c r="F36" s="8" t="s">
        <v>160</v>
      </c>
      <c r="G36" s="8" t="s">
        <v>305</v>
      </c>
      <c r="H36" s="8" t="s">
        <v>318</v>
      </c>
      <c r="I36" s="26">
        <f>I37</f>
        <v>6.6</v>
      </c>
      <c r="J36" s="64">
        <f>J37</f>
        <v>6.6</v>
      </c>
      <c r="K36" s="26">
        <f t="shared" si="0"/>
        <v>100</v>
      </c>
      <c r="L36" s="383"/>
    </row>
    <row r="37" spans="1:15" ht="18" customHeight="1">
      <c r="A37" s="122" t="s">
        <v>321</v>
      </c>
      <c r="B37" s="8" t="s">
        <v>135</v>
      </c>
      <c r="C37" s="8" t="s">
        <v>136</v>
      </c>
      <c r="D37" s="8" t="s">
        <v>136</v>
      </c>
      <c r="E37" s="8" t="s">
        <v>124</v>
      </c>
      <c r="F37" s="8" t="s">
        <v>160</v>
      </c>
      <c r="G37" s="8" t="s">
        <v>305</v>
      </c>
      <c r="H37" s="8" t="s">
        <v>319</v>
      </c>
      <c r="I37" s="26">
        <f>'прил 3'!J37</f>
        <v>6.6</v>
      </c>
      <c r="J37" s="52">
        <f>'прил 3'!K37</f>
        <v>6.6</v>
      </c>
      <c r="K37" s="26">
        <f t="shared" si="0"/>
        <v>100</v>
      </c>
      <c r="L37" s="417"/>
    </row>
    <row r="38" spans="1:15" s="25" customFormat="1" ht="36" customHeight="1">
      <c r="A38" s="216" t="s">
        <v>40</v>
      </c>
      <c r="B38" s="157" t="s">
        <v>135</v>
      </c>
      <c r="C38" s="8" t="s">
        <v>136</v>
      </c>
      <c r="D38" s="8" t="s">
        <v>136</v>
      </c>
      <c r="E38" s="8" t="s">
        <v>124</v>
      </c>
      <c r="F38" s="8" t="s">
        <v>159</v>
      </c>
      <c r="G38" s="8"/>
      <c r="H38" s="8"/>
      <c r="I38" s="9">
        <f>I39</f>
        <v>21.491960000000002</v>
      </c>
      <c r="J38" s="16">
        <f>J39</f>
        <v>21.491960000000002</v>
      </c>
      <c r="K38" s="26">
        <f t="shared" si="0"/>
        <v>100</v>
      </c>
      <c r="L38" s="383"/>
      <c r="M38" s="238"/>
      <c r="N38" s="361"/>
      <c r="O38" s="361"/>
    </row>
    <row r="39" spans="1:15" s="25" customFormat="1" ht="60" customHeight="1">
      <c r="A39" s="222" t="s">
        <v>22</v>
      </c>
      <c r="B39" s="157" t="s">
        <v>135</v>
      </c>
      <c r="C39" s="8" t="s">
        <v>136</v>
      </c>
      <c r="D39" s="8" t="s">
        <v>136</v>
      </c>
      <c r="E39" s="8" t="s">
        <v>124</v>
      </c>
      <c r="F39" s="8" t="s">
        <v>159</v>
      </c>
      <c r="G39" s="8" t="s">
        <v>6</v>
      </c>
      <c r="H39" s="8"/>
      <c r="I39" s="9">
        <f>I40+I42</f>
        <v>21.491960000000002</v>
      </c>
      <c r="J39" s="16">
        <f>J40+J42</f>
        <v>21.491960000000002</v>
      </c>
      <c r="K39" s="26">
        <f t="shared" si="0"/>
        <v>100</v>
      </c>
      <c r="L39" s="417"/>
      <c r="M39" s="238"/>
      <c r="N39" s="361"/>
      <c r="O39" s="361"/>
    </row>
    <row r="40" spans="1:15" s="25" customFormat="1" ht="54" customHeight="1">
      <c r="A40" s="188" t="s">
        <v>316</v>
      </c>
      <c r="B40" s="157" t="s">
        <v>135</v>
      </c>
      <c r="C40" s="8" t="s">
        <v>136</v>
      </c>
      <c r="D40" s="8" t="s">
        <v>136</v>
      </c>
      <c r="E40" s="8" t="s">
        <v>124</v>
      </c>
      <c r="F40" s="8" t="s">
        <v>159</v>
      </c>
      <c r="G40" s="8" t="s">
        <v>6</v>
      </c>
      <c r="H40" s="8" t="s">
        <v>315</v>
      </c>
      <c r="I40" s="9">
        <f>I41</f>
        <v>20.691960000000002</v>
      </c>
      <c r="J40" s="16">
        <f>J41</f>
        <v>20.691960000000002</v>
      </c>
      <c r="K40" s="26">
        <f t="shared" si="0"/>
        <v>100</v>
      </c>
      <c r="L40" s="417"/>
      <c r="M40" s="238"/>
      <c r="N40" s="361"/>
      <c r="O40" s="361"/>
    </row>
    <row r="41" spans="1:15" s="25" customFormat="1" ht="18" customHeight="1">
      <c r="A41" s="188" t="s">
        <v>317</v>
      </c>
      <c r="B41" s="157" t="s">
        <v>135</v>
      </c>
      <c r="C41" s="8" t="s">
        <v>136</v>
      </c>
      <c r="D41" s="8" t="s">
        <v>136</v>
      </c>
      <c r="E41" s="8" t="s">
        <v>124</v>
      </c>
      <c r="F41" s="8" t="s">
        <v>159</v>
      </c>
      <c r="G41" s="8" t="s">
        <v>6</v>
      </c>
      <c r="H41" s="8" t="s">
        <v>314</v>
      </c>
      <c r="I41" s="9">
        <f>'прил 3'!J42</f>
        <v>20.691960000000002</v>
      </c>
      <c r="J41" s="16">
        <f>'прил 3'!K42</f>
        <v>20.691960000000002</v>
      </c>
      <c r="K41" s="26">
        <f t="shared" si="0"/>
        <v>100</v>
      </c>
      <c r="L41" s="417"/>
      <c r="M41" s="238"/>
      <c r="N41" s="361"/>
      <c r="O41" s="361"/>
    </row>
    <row r="42" spans="1:15" s="25" customFormat="1" ht="18" customHeight="1">
      <c r="A42" s="122" t="s">
        <v>320</v>
      </c>
      <c r="B42" s="157" t="s">
        <v>135</v>
      </c>
      <c r="C42" s="8" t="s">
        <v>136</v>
      </c>
      <c r="D42" s="8" t="s">
        <v>136</v>
      </c>
      <c r="E42" s="8" t="s">
        <v>124</v>
      </c>
      <c r="F42" s="8" t="s">
        <v>159</v>
      </c>
      <c r="G42" s="8" t="s">
        <v>6</v>
      </c>
      <c r="H42" s="8" t="s">
        <v>318</v>
      </c>
      <c r="I42" s="9">
        <f>I43</f>
        <v>0.8</v>
      </c>
      <c r="J42" s="51">
        <f>J43</f>
        <v>0.8</v>
      </c>
      <c r="K42" s="26">
        <f t="shared" si="0"/>
        <v>100</v>
      </c>
      <c r="L42" s="417"/>
      <c r="M42" s="238"/>
      <c r="N42" s="361"/>
      <c r="O42" s="361"/>
    </row>
    <row r="43" spans="1:15" s="25" customFormat="1" ht="18" customHeight="1">
      <c r="A43" s="122" t="s">
        <v>321</v>
      </c>
      <c r="B43" s="157" t="s">
        <v>135</v>
      </c>
      <c r="C43" s="8" t="s">
        <v>136</v>
      </c>
      <c r="D43" s="8" t="s">
        <v>136</v>
      </c>
      <c r="E43" s="8" t="s">
        <v>124</v>
      </c>
      <c r="F43" s="8" t="s">
        <v>159</v>
      </c>
      <c r="G43" s="8" t="s">
        <v>6</v>
      </c>
      <c r="H43" s="8" t="s">
        <v>319</v>
      </c>
      <c r="I43" s="9">
        <f>'прил 3'!J44</f>
        <v>0.8</v>
      </c>
      <c r="J43" s="51">
        <f>'прил 3'!K44</f>
        <v>0.8</v>
      </c>
      <c r="K43" s="26">
        <f t="shared" si="0"/>
        <v>100</v>
      </c>
      <c r="L43" s="418"/>
      <c r="M43" s="238"/>
      <c r="N43" s="361"/>
      <c r="O43" s="361"/>
    </row>
    <row r="44" spans="1:15" s="13" customFormat="1" ht="45" customHeight="1">
      <c r="A44" s="194" t="s">
        <v>381</v>
      </c>
      <c r="B44" s="8" t="s">
        <v>135</v>
      </c>
      <c r="C44" s="8" t="s">
        <v>136</v>
      </c>
      <c r="D44" s="8" t="s">
        <v>162</v>
      </c>
      <c r="E44" s="8"/>
      <c r="F44" s="14"/>
      <c r="G44" s="15"/>
      <c r="H44" s="14"/>
      <c r="I44" s="652">
        <f t="shared" ref="I44:J47" si="3">I45</f>
        <v>27.299999999999997</v>
      </c>
      <c r="J44" s="147">
        <f t="shared" si="3"/>
        <v>27.299999999999997</v>
      </c>
      <c r="K44" s="26">
        <f t="shared" si="0"/>
        <v>100</v>
      </c>
      <c r="L44" s="383"/>
      <c r="M44" s="70"/>
    </row>
    <row r="45" spans="1:15" s="13" customFormat="1" ht="36" customHeight="1">
      <c r="A45" s="223" t="s">
        <v>24</v>
      </c>
      <c r="B45" s="8" t="s">
        <v>135</v>
      </c>
      <c r="C45" s="8" t="s">
        <v>136</v>
      </c>
      <c r="D45" s="8" t="s">
        <v>162</v>
      </c>
      <c r="E45" s="8" t="s">
        <v>101</v>
      </c>
      <c r="F45" s="8" t="s">
        <v>162</v>
      </c>
      <c r="G45" s="15"/>
      <c r="H45" s="14"/>
      <c r="I45" s="652">
        <f t="shared" si="3"/>
        <v>27.299999999999997</v>
      </c>
      <c r="J45" s="147">
        <f t="shared" si="3"/>
        <v>27.299999999999997</v>
      </c>
      <c r="K45" s="26">
        <f t="shared" si="0"/>
        <v>100</v>
      </c>
      <c r="L45" s="383"/>
      <c r="M45" s="70"/>
    </row>
    <row r="46" spans="1:15" ht="61.15" customHeight="1">
      <c r="A46" s="193" t="s">
        <v>301</v>
      </c>
      <c r="B46" s="8" t="s">
        <v>135</v>
      </c>
      <c r="C46" s="8" t="s">
        <v>136</v>
      </c>
      <c r="D46" s="8" t="s">
        <v>162</v>
      </c>
      <c r="E46" s="8" t="s">
        <v>101</v>
      </c>
      <c r="F46" s="8" t="s">
        <v>162</v>
      </c>
      <c r="G46" s="8" t="s">
        <v>300</v>
      </c>
      <c r="H46" s="8"/>
      <c r="I46" s="26">
        <f t="shared" si="3"/>
        <v>27.299999999999997</v>
      </c>
      <c r="J46" s="52">
        <f t="shared" si="3"/>
        <v>27.299999999999997</v>
      </c>
      <c r="K46" s="26">
        <f t="shared" si="0"/>
        <v>100</v>
      </c>
      <c r="L46" s="383"/>
    </row>
    <row r="47" spans="1:15" ht="54" customHeight="1">
      <c r="A47" s="188" t="s">
        <v>316</v>
      </c>
      <c r="B47" s="8" t="s">
        <v>135</v>
      </c>
      <c r="C47" s="8" t="s">
        <v>136</v>
      </c>
      <c r="D47" s="8" t="s">
        <v>162</v>
      </c>
      <c r="E47" s="8" t="s">
        <v>101</v>
      </c>
      <c r="F47" s="8" t="s">
        <v>162</v>
      </c>
      <c r="G47" s="8" t="s">
        <v>300</v>
      </c>
      <c r="H47" s="8" t="s">
        <v>315</v>
      </c>
      <c r="I47" s="26">
        <f t="shared" si="3"/>
        <v>27.299999999999997</v>
      </c>
      <c r="J47" s="52">
        <f t="shared" si="3"/>
        <v>27.299999999999997</v>
      </c>
      <c r="K47" s="26">
        <f t="shared" si="0"/>
        <v>100</v>
      </c>
      <c r="L47" s="383"/>
    </row>
    <row r="48" spans="1:15" ht="18" customHeight="1">
      <c r="A48" s="188" t="s">
        <v>317</v>
      </c>
      <c r="B48" s="8" t="s">
        <v>135</v>
      </c>
      <c r="C48" s="8" t="s">
        <v>136</v>
      </c>
      <c r="D48" s="8" t="s">
        <v>162</v>
      </c>
      <c r="E48" s="8" t="s">
        <v>101</v>
      </c>
      <c r="F48" s="8" t="s">
        <v>162</v>
      </c>
      <c r="G48" s="8" t="s">
        <v>300</v>
      </c>
      <c r="H48" s="8" t="s">
        <v>314</v>
      </c>
      <c r="I48" s="26">
        <f>'прил 3'!J49</f>
        <v>27.299999999999997</v>
      </c>
      <c r="J48" s="52">
        <f>'прил 3'!K49</f>
        <v>27.299999999999997</v>
      </c>
      <c r="K48" s="26">
        <f t="shared" si="0"/>
        <v>100</v>
      </c>
      <c r="L48" s="383"/>
    </row>
    <row r="49" spans="1:256" ht="43.15" customHeight="1">
      <c r="A49" s="308" t="s">
        <v>51</v>
      </c>
      <c r="B49" s="8" t="s">
        <v>135</v>
      </c>
      <c r="C49" s="8" t="s">
        <v>136</v>
      </c>
      <c r="D49" s="8" t="s">
        <v>231</v>
      </c>
      <c r="E49" s="53"/>
      <c r="F49" s="53"/>
      <c r="G49" s="53"/>
      <c r="H49" s="53"/>
      <c r="I49" s="26">
        <f>I50+I57</f>
        <v>159.1</v>
      </c>
      <c r="J49" s="52">
        <f>J50+J57</f>
        <v>159.1</v>
      </c>
      <c r="K49" s="26">
        <f t="shared" si="0"/>
        <v>100</v>
      </c>
      <c r="L49" s="383"/>
      <c r="M49" s="119"/>
      <c r="N49" s="119"/>
      <c r="O49" s="119"/>
      <c r="P49" s="119"/>
      <c r="Q49" s="191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53"/>
      <c r="CA49" s="53"/>
      <c r="CB49" s="53"/>
      <c r="CC49" s="53"/>
      <c r="CD49" s="53" t="s">
        <v>216</v>
      </c>
      <c r="CE49" s="53" t="s">
        <v>216</v>
      </c>
      <c r="CF49" s="53" t="s">
        <v>216</v>
      </c>
      <c r="CG49" s="53" t="s">
        <v>216</v>
      </c>
      <c r="CH49" s="53" t="s">
        <v>216</v>
      </c>
      <c r="CI49" s="53" t="s">
        <v>216</v>
      </c>
      <c r="CJ49" s="53" t="s">
        <v>216</v>
      </c>
      <c r="CK49" s="53" t="s">
        <v>216</v>
      </c>
      <c r="CL49" s="53" t="s">
        <v>216</v>
      </c>
      <c r="CM49" s="53" t="s">
        <v>216</v>
      </c>
      <c r="CN49" s="53" t="s">
        <v>216</v>
      </c>
      <c r="CO49" s="53" t="s">
        <v>216</v>
      </c>
      <c r="CP49" s="53" t="s">
        <v>216</v>
      </c>
      <c r="CQ49" s="53" t="s">
        <v>216</v>
      </c>
      <c r="CR49" s="53" t="s">
        <v>216</v>
      </c>
      <c r="CS49" s="53" t="s">
        <v>216</v>
      </c>
      <c r="CT49" s="53" t="s">
        <v>216</v>
      </c>
      <c r="CU49" s="53" t="s">
        <v>216</v>
      </c>
      <c r="CV49" s="53" t="s">
        <v>216</v>
      </c>
      <c r="CW49" s="53" t="s">
        <v>216</v>
      </c>
      <c r="CX49" s="53" t="s">
        <v>216</v>
      </c>
      <c r="CY49" s="53" t="s">
        <v>216</v>
      </c>
      <c r="CZ49" s="53" t="s">
        <v>216</v>
      </c>
      <c r="DA49" s="53" t="s">
        <v>216</v>
      </c>
      <c r="DB49" s="53" t="s">
        <v>216</v>
      </c>
      <c r="DC49" s="53" t="s">
        <v>216</v>
      </c>
      <c r="DD49" s="53" t="s">
        <v>216</v>
      </c>
      <c r="DE49" s="53" t="s">
        <v>216</v>
      </c>
      <c r="DF49" s="53" t="s">
        <v>216</v>
      </c>
      <c r="DG49" s="53" t="s">
        <v>216</v>
      </c>
      <c r="DH49" s="53" t="s">
        <v>216</v>
      </c>
      <c r="DI49" s="53" t="s">
        <v>216</v>
      </c>
      <c r="DJ49" s="53" t="s">
        <v>216</v>
      </c>
      <c r="DK49" s="53" t="s">
        <v>216</v>
      </c>
      <c r="DL49" s="53" t="s">
        <v>216</v>
      </c>
      <c r="DM49" s="53" t="s">
        <v>216</v>
      </c>
      <c r="DN49" s="53" t="s">
        <v>216</v>
      </c>
      <c r="DO49" s="53" t="s">
        <v>216</v>
      </c>
      <c r="DP49" s="53" t="s">
        <v>216</v>
      </c>
      <c r="DQ49" s="53" t="s">
        <v>216</v>
      </c>
      <c r="DR49" s="53" t="s">
        <v>216</v>
      </c>
      <c r="DS49" s="53" t="s">
        <v>216</v>
      </c>
      <c r="DT49" s="53" t="s">
        <v>216</v>
      </c>
      <c r="DU49" s="53" t="s">
        <v>216</v>
      </c>
      <c r="DV49" s="53" t="s">
        <v>216</v>
      </c>
      <c r="DW49" s="53" t="s">
        <v>216</v>
      </c>
      <c r="DX49" s="53" t="s">
        <v>216</v>
      </c>
      <c r="DY49" s="53" t="s">
        <v>216</v>
      </c>
      <c r="DZ49" s="53" t="s">
        <v>216</v>
      </c>
      <c r="EA49" s="53" t="s">
        <v>216</v>
      </c>
      <c r="EB49" s="53" t="s">
        <v>216</v>
      </c>
      <c r="EC49" s="53" t="s">
        <v>216</v>
      </c>
      <c r="ED49" s="53" t="s">
        <v>216</v>
      </c>
      <c r="EE49" s="53" t="s">
        <v>216</v>
      </c>
      <c r="EF49" s="53" t="s">
        <v>216</v>
      </c>
      <c r="EG49" s="53" t="s">
        <v>216</v>
      </c>
      <c r="EH49" s="53" t="s">
        <v>216</v>
      </c>
      <c r="EI49" s="53" t="s">
        <v>216</v>
      </c>
      <c r="EJ49" s="53" t="s">
        <v>216</v>
      </c>
      <c r="EK49" s="53" t="s">
        <v>216</v>
      </c>
      <c r="EL49" s="53" t="s">
        <v>216</v>
      </c>
      <c r="EM49" s="53" t="s">
        <v>216</v>
      </c>
      <c r="EN49" s="53" t="s">
        <v>216</v>
      </c>
      <c r="EO49" s="53" t="s">
        <v>216</v>
      </c>
      <c r="EP49" s="53" t="s">
        <v>216</v>
      </c>
      <c r="EQ49" s="53" t="s">
        <v>216</v>
      </c>
      <c r="ER49" s="53" t="s">
        <v>216</v>
      </c>
      <c r="ES49" s="53" t="s">
        <v>216</v>
      </c>
      <c r="ET49" s="53" t="s">
        <v>216</v>
      </c>
      <c r="EU49" s="53" t="s">
        <v>216</v>
      </c>
      <c r="EV49" s="53" t="s">
        <v>216</v>
      </c>
      <c r="EW49" s="53" t="s">
        <v>216</v>
      </c>
      <c r="EX49" s="53" t="s">
        <v>216</v>
      </c>
      <c r="EY49" s="53" t="s">
        <v>216</v>
      </c>
      <c r="EZ49" s="53" t="s">
        <v>216</v>
      </c>
      <c r="FA49" s="53" t="s">
        <v>216</v>
      </c>
      <c r="FB49" s="53" t="s">
        <v>216</v>
      </c>
      <c r="FC49" s="53" t="s">
        <v>216</v>
      </c>
      <c r="FD49" s="53" t="s">
        <v>216</v>
      </c>
      <c r="FE49" s="53" t="s">
        <v>216</v>
      </c>
      <c r="FF49" s="53" t="s">
        <v>216</v>
      </c>
      <c r="FG49" s="53" t="s">
        <v>216</v>
      </c>
      <c r="FH49" s="53" t="s">
        <v>216</v>
      </c>
      <c r="FI49" s="53" t="s">
        <v>216</v>
      </c>
      <c r="FJ49" s="53" t="s">
        <v>216</v>
      </c>
      <c r="FK49" s="53" t="s">
        <v>216</v>
      </c>
      <c r="FL49" s="53" t="s">
        <v>216</v>
      </c>
      <c r="FM49" s="53" t="s">
        <v>216</v>
      </c>
      <c r="FN49" s="53" t="s">
        <v>216</v>
      </c>
      <c r="FO49" s="53" t="s">
        <v>216</v>
      </c>
      <c r="FP49" s="53" t="s">
        <v>216</v>
      </c>
      <c r="FQ49" s="53" t="s">
        <v>216</v>
      </c>
      <c r="FR49" s="53" t="s">
        <v>216</v>
      </c>
      <c r="FS49" s="53" t="s">
        <v>216</v>
      </c>
      <c r="FT49" s="53" t="s">
        <v>216</v>
      </c>
      <c r="FU49" s="53" t="s">
        <v>216</v>
      </c>
      <c r="FV49" s="53" t="s">
        <v>216</v>
      </c>
      <c r="FW49" s="53" t="s">
        <v>216</v>
      </c>
      <c r="FX49" s="53" t="s">
        <v>216</v>
      </c>
      <c r="FY49" s="53" t="s">
        <v>216</v>
      </c>
      <c r="FZ49" s="53" t="s">
        <v>216</v>
      </c>
      <c r="GA49" s="53" t="s">
        <v>216</v>
      </c>
      <c r="GB49" s="53" t="s">
        <v>216</v>
      </c>
      <c r="GC49" s="53" t="s">
        <v>216</v>
      </c>
      <c r="GD49" s="53" t="s">
        <v>216</v>
      </c>
      <c r="GE49" s="53" t="s">
        <v>216</v>
      </c>
      <c r="GF49" s="53" t="s">
        <v>216</v>
      </c>
      <c r="GG49" s="53" t="s">
        <v>216</v>
      </c>
      <c r="GH49" s="53" t="s">
        <v>216</v>
      </c>
      <c r="GI49" s="53" t="s">
        <v>216</v>
      </c>
      <c r="GJ49" s="53" t="s">
        <v>216</v>
      </c>
      <c r="GK49" s="53" t="s">
        <v>216</v>
      </c>
      <c r="GL49" s="53" t="s">
        <v>216</v>
      </c>
      <c r="GM49" s="53" t="s">
        <v>216</v>
      </c>
      <c r="GN49" s="53" t="s">
        <v>216</v>
      </c>
      <c r="GO49" s="53" t="s">
        <v>216</v>
      </c>
      <c r="GP49" s="53" t="s">
        <v>216</v>
      </c>
      <c r="GQ49" s="53" t="s">
        <v>216</v>
      </c>
      <c r="GR49" s="53" t="s">
        <v>216</v>
      </c>
      <c r="GS49" s="53" t="s">
        <v>216</v>
      </c>
      <c r="GT49" s="53" t="s">
        <v>216</v>
      </c>
      <c r="GU49" s="53" t="s">
        <v>216</v>
      </c>
      <c r="GV49" s="53" t="s">
        <v>216</v>
      </c>
      <c r="GW49" s="53" t="s">
        <v>216</v>
      </c>
      <c r="GX49" s="53" t="s">
        <v>216</v>
      </c>
      <c r="GY49" s="53" t="s">
        <v>216</v>
      </c>
      <c r="GZ49" s="53" t="s">
        <v>216</v>
      </c>
      <c r="HA49" s="53" t="s">
        <v>216</v>
      </c>
      <c r="HB49" s="53" t="s">
        <v>216</v>
      </c>
      <c r="HC49" s="53" t="s">
        <v>216</v>
      </c>
      <c r="HD49" s="53" t="s">
        <v>216</v>
      </c>
      <c r="HE49" s="53" t="s">
        <v>216</v>
      </c>
      <c r="HF49" s="53" t="s">
        <v>216</v>
      </c>
      <c r="HG49" s="53" t="s">
        <v>216</v>
      </c>
      <c r="HH49" s="53" t="s">
        <v>216</v>
      </c>
      <c r="HI49" s="53" t="s">
        <v>216</v>
      </c>
      <c r="HJ49" s="53" t="s">
        <v>216</v>
      </c>
      <c r="HK49" s="53" t="s">
        <v>216</v>
      </c>
      <c r="HL49" s="53" t="s">
        <v>216</v>
      </c>
      <c r="HM49" s="53" t="s">
        <v>216</v>
      </c>
      <c r="HN49" s="53" t="s">
        <v>216</v>
      </c>
      <c r="HO49" s="53" t="s">
        <v>216</v>
      </c>
      <c r="HP49" s="53" t="s">
        <v>216</v>
      </c>
      <c r="HQ49" s="53" t="s">
        <v>216</v>
      </c>
      <c r="HR49" s="53" t="s">
        <v>216</v>
      </c>
      <c r="HS49" s="53" t="s">
        <v>216</v>
      </c>
      <c r="HT49" s="53" t="s">
        <v>216</v>
      </c>
      <c r="HU49" s="53" t="s">
        <v>216</v>
      </c>
      <c r="HV49" s="53" t="s">
        <v>216</v>
      </c>
      <c r="HW49" s="53" t="s">
        <v>216</v>
      </c>
      <c r="HX49" s="53" t="s">
        <v>216</v>
      </c>
      <c r="HY49" s="53" t="s">
        <v>216</v>
      </c>
      <c r="HZ49" s="53" t="s">
        <v>216</v>
      </c>
      <c r="IA49" s="53" t="s">
        <v>216</v>
      </c>
      <c r="IB49" s="53" t="s">
        <v>216</v>
      </c>
      <c r="IC49" s="53" t="s">
        <v>216</v>
      </c>
      <c r="ID49" s="53" t="s">
        <v>216</v>
      </c>
      <c r="IE49" s="53" t="s">
        <v>216</v>
      </c>
      <c r="IF49" s="53" t="s">
        <v>216</v>
      </c>
      <c r="IG49" s="53" t="s">
        <v>216</v>
      </c>
      <c r="IH49" s="53" t="s">
        <v>216</v>
      </c>
      <c r="II49" s="53" t="s">
        <v>216</v>
      </c>
      <c r="IJ49" s="53" t="s">
        <v>216</v>
      </c>
      <c r="IK49" s="53" t="s">
        <v>216</v>
      </c>
      <c r="IL49" s="53" t="s">
        <v>216</v>
      </c>
      <c r="IM49" s="53" t="s">
        <v>216</v>
      </c>
      <c r="IN49" s="53" t="s">
        <v>216</v>
      </c>
      <c r="IO49" s="53" t="s">
        <v>216</v>
      </c>
      <c r="IP49" s="53" t="s">
        <v>216</v>
      </c>
      <c r="IQ49" s="53" t="s">
        <v>216</v>
      </c>
      <c r="IR49" s="53" t="s">
        <v>216</v>
      </c>
      <c r="IS49" s="53" t="s">
        <v>216</v>
      </c>
      <c r="IT49" s="53" t="s">
        <v>216</v>
      </c>
      <c r="IU49" s="53" t="s">
        <v>216</v>
      </c>
      <c r="IV49" s="53" t="s">
        <v>216</v>
      </c>
    </row>
    <row r="50" spans="1:256" ht="25.9" customHeight="1">
      <c r="A50" s="200" t="s">
        <v>351</v>
      </c>
      <c r="B50" s="8" t="s">
        <v>135</v>
      </c>
      <c r="C50" s="8" t="s">
        <v>136</v>
      </c>
      <c r="D50" s="8" t="s">
        <v>231</v>
      </c>
      <c r="E50" s="8" t="s">
        <v>101</v>
      </c>
      <c r="F50" s="8" t="s">
        <v>160</v>
      </c>
      <c r="G50" s="53"/>
      <c r="H50" s="53"/>
      <c r="I50" s="26">
        <f>I51+I54</f>
        <v>57.699999999999996</v>
      </c>
      <c r="J50" s="52">
        <f>J51+J54</f>
        <v>57.699999999999996</v>
      </c>
      <c r="K50" s="26">
        <f t="shared" si="0"/>
        <v>100</v>
      </c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  <c r="BH50" s="119"/>
      <c r="BI50" s="119"/>
      <c r="BJ50" s="119"/>
      <c r="BK50" s="119"/>
      <c r="BL50" s="119"/>
      <c r="BM50" s="119"/>
      <c r="BN50" s="119"/>
      <c r="BO50" s="119"/>
      <c r="BP50" s="119"/>
      <c r="BQ50" s="119"/>
      <c r="BR50" s="119"/>
      <c r="BS50" s="119"/>
      <c r="BT50" s="119"/>
      <c r="BU50" s="119"/>
      <c r="BV50" s="119"/>
      <c r="BW50" s="119"/>
      <c r="BX50" s="119"/>
      <c r="BY50" s="119"/>
      <c r="BZ50" s="119"/>
      <c r="CA50" s="119"/>
      <c r="CB50" s="119"/>
      <c r="CC50" s="119"/>
      <c r="CD50" s="119"/>
      <c r="CE50" s="119"/>
      <c r="CF50" s="119"/>
      <c r="CG50" s="119"/>
      <c r="CH50" s="119"/>
      <c r="CI50" s="119"/>
      <c r="CJ50" s="119"/>
      <c r="CK50" s="119"/>
      <c r="CL50" s="119"/>
      <c r="CM50" s="119"/>
      <c r="CN50" s="119"/>
      <c r="CO50" s="119"/>
      <c r="CP50" s="119"/>
      <c r="CQ50" s="119"/>
      <c r="CR50" s="119"/>
      <c r="CS50" s="119"/>
      <c r="CT50" s="119"/>
      <c r="CU50" s="119"/>
      <c r="CV50" s="119"/>
      <c r="CW50" s="119"/>
      <c r="CX50" s="119"/>
      <c r="CY50" s="119"/>
      <c r="CZ50" s="119"/>
      <c r="DA50" s="119"/>
      <c r="DB50" s="119"/>
      <c r="DC50" s="119"/>
      <c r="DD50" s="119"/>
      <c r="DE50" s="119"/>
      <c r="DF50" s="119"/>
      <c r="DG50" s="119"/>
      <c r="DH50" s="119"/>
      <c r="DI50" s="119"/>
      <c r="DJ50" s="119"/>
      <c r="DK50" s="119"/>
      <c r="DL50" s="119"/>
      <c r="DM50" s="119"/>
      <c r="DN50" s="119"/>
      <c r="DO50" s="119"/>
      <c r="DP50" s="119"/>
      <c r="DQ50" s="119"/>
      <c r="DR50" s="119"/>
      <c r="DS50" s="119"/>
      <c r="DT50" s="119"/>
      <c r="DU50" s="119"/>
      <c r="DV50" s="119"/>
      <c r="DW50" s="119"/>
      <c r="DX50" s="119"/>
      <c r="DY50" s="119"/>
      <c r="DZ50" s="119"/>
      <c r="EA50" s="119"/>
      <c r="EB50" s="119"/>
      <c r="EC50" s="119"/>
      <c r="ED50" s="119"/>
      <c r="EE50" s="119"/>
      <c r="EF50" s="119"/>
      <c r="EG50" s="119"/>
      <c r="EH50" s="119"/>
      <c r="EI50" s="119"/>
      <c r="EJ50" s="119"/>
      <c r="EK50" s="119"/>
      <c r="EL50" s="119"/>
      <c r="EM50" s="119"/>
      <c r="EN50" s="119"/>
      <c r="EO50" s="119"/>
      <c r="EP50" s="119"/>
      <c r="EQ50" s="119"/>
      <c r="ER50" s="119"/>
      <c r="ES50" s="119"/>
      <c r="ET50" s="119"/>
      <c r="EU50" s="119"/>
      <c r="EV50" s="119"/>
      <c r="EW50" s="119"/>
      <c r="EX50" s="119"/>
      <c r="EY50" s="119"/>
      <c r="EZ50" s="119"/>
      <c r="FA50" s="119"/>
      <c r="FB50" s="119"/>
      <c r="FC50" s="119"/>
      <c r="FD50" s="119"/>
      <c r="FE50" s="119"/>
      <c r="FF50" s="119"/>
      <c r="FG50" s="119"/>
      <c r="FH50" s="119"/>
      <c r="FI50" s="119"/>
      <c r="FJ50" s="119"/>
      <c r="FK50" s="119"/>
      <c r="FL50" s="119"/>
      <c r="FM50" s="119"/>
      <c r="FN50" s="119"/>
      <c r="FO50" s="119"/>
      <c r="FP50" s="119"/>
      <c r="FQ50" s="119"/>
      <c r="FR50" s="119"/>
      <c r="FS50" s="119"/>
      <c r="FT50" s="119"/>
      <c r="FU50" s="119"/>
      <c r="FV50" s="119"/>
      <c r="FW50" s="119"/>
      <c r="FX50" s="119"/>
      <c r="FY50" s="119"/>
      <c r="FZ50" s="119"/>
      <c r="GA50" s="119"/>
      <c r="GB50" s="119"/>
      <c r="GC50" s="119"/>
      <c r="GD50" s="119"/>
      <c r="GE50" s="119"/>
      <c r="GF50" s="119"/>
      <c r="GG50" s="119"/>
      <c r="GH50" s="119"/>
      <c r="GI50" s="119"/>
      <c r="GJ50" s="119"/>
      <c r="GK50" s="119"/>
      <c r="GL50" s="119"/>
      <c r="GM50" s="119"/>
      <c r="GN50" s="119"/>
      <c r="GO50" s="119"/>
      <c r="GP50" s="119"/>
      <c r="GQ50" s="119"/>
      <c r="GR50" s="119"/>
      <c r="GS50" s="119"/>
      <c r="GT50" s="119"/>
      <c r="GU50" s="119"/>
      <c r="GV50" s="119"/>
      <c r="GW50" s="119"/>
      <c r="GX50" s="119"/>
      <c r="GY50" s="119"/>
      <c r="GZ50" s="119"/>
      <c r="HA50" s="119"/>
      <c r="HB50" s="119"/>
      <c r="HC50" s="119"/>
      <c r="HD50" s="119"/>
      <c r="HE50" s="119"/>
      <c r="HF50" s="119"/>
      <c r="HG50" s="119"/>
      <c r="HH50" s="119"/>
      <c r="HI50" s="119"/>
      <c r="HJ50" s="119"/>
      <c r="HK50" s="119"/>
      <c r="HL50" s="119"/>
      <c r="HM50" s="119"/>
      <c r="HN50" s="119"/>
      <c r="HO50" s="119"/>
      <c r="HP50" s="119"/>
      <c r="HQ50" s="119"/>
      <c r="HR50" s="119"/>
      <c r="HS50" s="119"/>
      <c r="HT50" s="119"/>
      <c r="HU50" s="119"/>
      <c r="HV50" s="119"/>
      <c r="HW50" s="119"/>
      <c r="HX50" s="119"/>
      <c r="HY50" s="119"/>
      <c r="HZ50" s="119"/>
      <c r="IA50" s="119"/>
      <c r="IB50" s="119"/>
      <c r="IC50" s="119"/>
      <c r="ID50" s="119"/>
      <c r="IE50" s="119"/>
      <c r="IF50" s="119"/>
      <c r="IG50" s="119"/>
      <c r="IH50" s="119"/>
      <c r="II50" s="119"/>
      <c r="IJ50" s="119"/>
      <c r="IK50" s="119"/>
      <c r="IL50" s="119"/>
      <c r="IM50" s="119"/>
      <c r="IN50" s="119"/>
      <c r="IO50" s="119"/>
      <c r="IP50" s="119"/>
      <c r="IQ50" s="119"/>
      <c r="IR50" s="119"/>
      <c r="IS50" s="119"/>
      <c r="IT50" s="119"/>
      <c r="IU50" s="119"/>
      <c r="IV50" s="119"/>
    </row>
    <row r="51" spans="1:256" ht="42.6" customHeight="1">
      <c r="A51" s="117" t="s">
        <v>303</v>
      </c>
      <c r="B51" s="8" t="s">
        <v>135</v>
      </c>
      <c r="C51" s="8" t="s">
        <v>136</v>
      </c>
      <c r="D51" s="8" t="s">
        <v>231</v>
      </c>
      <c r="E51" s="8" t="s">
        <v>101</v>
      </c>
      <c r="F51" s="8" t="s">
        <v>160</v>
      </c>
      <c r="G51" s="8" t="s">
        <v>91</v>
      </c>
      <c r="H51" s="8"/>
      <c r="I51" s="26">
        <f>I52</f>
        <v>55.9</v>
      </c>
      <c r="J51" s="52">
        <f>J52</f>
        <v>55.9</v>
      </c>
      <c r="K51" s="26">
        <f t="shared" si="0"/>
        <v>100</v>
      </c>
      <c r="L51" s="703"/>
    </row>
    <row r="52" spans="1:256" ht="54" customHeight="1">
      <c r="A52" s="188" t="s">
        <v>316</v>
      </c>
      <c r="B52" s="8" t="s">
        <v>135</v>
      </c>
      <c r="C52" s="8" t="s">
        <v>136</v>
      </c>
      <c r="D52" s="8" t="s">
        <v>231</v>
      </c>
      <c r="E52" s="8" t="s">
        <v>101</v>
      </c>
      <c r="F52" s="8" t="s">
        <v>160</v>
      </c>
      <c r="G52" s="8" t="s">
        <v>91</v>
      </c>
      <c r="H52" s="8" t="s">
        <v>315</v>
      </c>
      <c r="I52" s="26">
        <f>I53</f>
        <v>55.9</v>
      </c>
      <c r="J52" s="52">
        <f>J53</f>
        <v>55.9</v>
      </c>
      <c r="K52" s="26">
        <f t="shared" si="0"/>
        <v>100</v>
      </c>
      <c r="L52" s="703"/>
    </row>
    <row r="53" spans="1:256" ht="23.45" customHeight="1">
      <c r="A53" s="188" t="s">
        <v>317</v>
      </c>
      <c r="B53" s="8" t="s">
        <v>135</v>
      </c>
      <c r="C53" s="8" t="s">
        <v>136</v>
      </c>
      <c r="D53" s="8" t="s">
        <v>231</v>
      </c>
      <c r="E53" s="8" t="s">
        <v>101</v>
      </c>
      <c r="F53" s="8" t="s">
        <v>160</v>
      </c>
      <c r="G53" s="8" t="s">
        <v>91</v>
      </c>
      <c r="H53" s="8" t="s">
        <v>314</v>
      </c>
      <c r="I53" s="26">
        <f>'прил 3'!J54</f>
        <v>55.9</v>
      </c>
      <c r="J53" s="52">
        <f>'прил 3'!K54</f>
        <v>55.9</v>
      </c>
      <c r="K53" s="26">
        <f t="shared" si="0"/>
        <v>100</v>
      </c>
      <c r="L53" s="703"/>
    </row>
    <row r="54" spans="1:256" ht="72" customHeight="1">
      <c r="A54" s="117" t="s">
        <v>302</v>
      </c>
      <c r="B54" s="8" t="s">
        <v>135</v>
      </c>
      <c r="C54" s="8" t="s">
        <v>136</v>
      </c>
      <c r="D54" s="8" t="s">
        <v>231</v>
      </c>
      <c r="E54" s="8" t="s">
        <v>101</v>
      </c>
      <c r="F54" s="8" t="s">
        <v>160</v>
      </c>
      <c r="G54" s="8" t="s">
        <v>186</v>
      </c>
      <c r="H54" s="8"/>
      <c r="I54" s="26">
        <f>I55</f>
        <v>1.8</v>
      </c>
      <c r="J54" s="64">
        <f>J55</f>
        <v>1.8</v>
      </c>
      <c r="K54" s="26">
        <f t="shared" si="0"/>
        <v>100</v>
      </c>
      <c r="L54" s="712"/>
    </row>
    <row r="55" spans="1:256" ht="18" customHeight="1">
      <c r="A55" s="122" t="s">
        <v>320</v>
      </c>
      <c r="B55" s="8" t="s">
        <v>135</v>
      </c>
      <c r="C55" s="8" t="s">
        <v>136</v>
      </c>
      <c r="D55" s="8" t="s">
        <v>231</v>
      </c>
      <c r="E55" s="8" t="s">
        <v>101</v>
      </c>
      <c r="F55" s="8" t="s">
        <v>160</v>
      </c>
      <c r="G55" s="8" t="s">
        <v>186</v>
      </c>
      <c r="H55" s="8" t="s">
        <v>318</v>
      </c>
      <c r="I55" s="26">
        <f>I56</f>
        <v>1.8</v>
      </c>
      <c r="J55" s="64">
        <f>J56</f>
        <v>1.8</v>
      </c>
      <c r="K55" s="26">
        <f t="shared" si="0"/>
        <v>100</v>
      </c>
      <c r="L55" s="712"/>
    </row>
    <row r="56" spans="1:256" ht="18" customHeight="1">
      <c r="A56" s="122" t="s">
        <v>321</v>
      </c>
      <c r="B56" s="8" t="s">
        <v>135</v>
      </c>
      <c r="C56" s="8" t="s">
        <v>136</v>
      </c>
      <c r="D56" s="8" t="s">
        <v>231</v>
      </c>
      <c r="E56" s="8" t="s">
        <v>101</v>
      </c>
      <c r="F56" s="8" t="s">
        <v>160</v>
      </c>
      <c r="G56" s="8" t="s">
        <v>186</v>
      </c>
      <c r="H56" s="8" t="s">
        <v>319</v>
      </c>
      <c r="I56" s="26">
        <f>'прил 3'!J57</f>
        <v>1.8</v>
      </c>
      <c r="J56" s="64">
        <f>'прил 3'!K57</f>
        <v>1.8</v>
      </c>
      <c r="K56" s="26">
        <f t="shared" si="0"/>
        <v>100</v>
      </c>
      <c r="L56" s="712"/>
    </row>
    <row r="57" spans="1:256" ht="18" customHeight="1">
      <c r="A57" s="201" t="s">
        <v>353</v>
      </c>
      <c r="B57" s="8" t="s">
        <v>135</v>
      </c>
      <c r="C57" s="8" t="s">
        <v>136</v>
      </c>
      <c r="D57" s="8" t="s">
        <v>231</v>
      </c>
      <c r="E57" s="8" t="s">
        <v>101</v>
      </c>
      <c r="F57" s="8" t="s">
        <v>159</v>
      </c>
      <c r="G57" s="8"/>
      <c r="H57" s="8"/>
      <c r="I57" s="26">
        <f>I58</f>
        <v>101.4</v>
      </c>
      <c r="J57" s="26">
        <f>J58</f>
        <v>101.4</v>
      </c>
      <c r="K57" s="26">
        <f t="shared" si="0"/>
        <v>100</v>
      </c>
      <c r="L57" s="414"/>
    </row>
    <row r="58" spans="1:256" ht="82.9" customHeight="1">
      <c r="A58" s="122" t="s">
        <v>304</v>
      </c>
      <c r="B58" s="8" t="s">
        <v>135</v>
      </c>
      <c r="C58" s="8" t="s">
        <v>136</v>
      </c>
      <c r="D58" s="8" t="s">
        <v>231</v>
      </c>
      <c r="E58" s="8" t="s">
        <v>101</v>
      </c>
      <c r="F58" s="8" t="s">
        <v>159</v>
      </c>
      <c r="G58" s="8" t="s">
        <v>90</v>
      </c>
      <c r="H58" s="8"/>
      <c r="I58" s="26">
        <f>I59+I61</f>
        <v>101.4</v>
      </c>
      <c r="J58" s="26">
        <f>J59+J61</f>
        <v>101.4</v>
      </c>
      <c r="K58" s="26">
        <f t="shared" si="0"/>
        <v>100</v>
      </c>
      <c r="L58" s="414"/>
    </row>
    <row r="59" spans="1:256" ht="54" customHeight="1">
      <c r="A59" s="188" t="s">
        <v>316</v>
      </c>
      <c r="B59" s="8" t="s">
        <v>135</v>
      </c>
      <c r="C59" s="8" t="s">
        <v>136</v>
      </c>
      <c r="D59" s="8" t="s">
        <v>231</v>
      </c>
      <c r="E59" s="8" t="s">
        <v>101</v>
      </c>
      <c r="F59" s="8" t="s">
        <v>159</v>
      </c>
      <c r="G59" s="8" t="s">
        <v>90</v>
      </c>
      <c r="H59" s="8" t="s">
        <v>315</v>
      </c>
      <c r="I59" s="26">
        <f>I60</f>
        <v>68.5</v>
      </c>
      <c r="J59" s="26">
        <f>J60</f>
        <v>68.400000000000006</v>
      </c>
      <c r="K59" s="26">
        <f t="shared" si="0"/>
        <v>99.854014598540147</v>
      </c>
      <c r="L59" s="414"/>
    </row>
    <row r="60" spans="1:256" ht="18" customHeight="1">
      <c r="A60" s="188" t="s">
        <v>317</v>
      </c>
      <c r="B60" s="8" t="s">
        <v>135</v>
      </c>
      <c r="C60" s="8" t="s">
        <v>136</v>
      </c>
      <c r="D60" s="8" t="s">
        <v>231</v>
      </c>
      <c r="E60" s="8" t="s">
        <v>101</v>
      </c>
      <c r="F60" s="8" t="s">
        <v>159</v>
      </c>
      <c r="G60" s="8" t="s">
        <v>90</v>
      </c>
      <c r="H60" s="8" t="s">
        <v>314</v>
      </c>
      <c r="I60" s="26">
        <f>'прил 3'!J61</f>
        <v>68.5</v>
      </c>
      <c r="J60" s="26">
        <f>'прил 3'!K61</f>
        <v>68.400000000000006</v>
      </c>
      <c r="K60" s="26">
        <f t="shared" si="0"/>
        <v>99.854014598540147</v>
      </c>
      <c r="L60" s="383"/>
    </row>
    <row r="61" spans="1:256" ht="18" customHeight="1">
      <c r="A61" s="122" t="s">
        <v>320</v>
      </c>
      <c r="B61" s="8" t="s">
        <v>135</v>
      </c>
      <c r="C61" s="8" t="s">
        <v>136</v>
      </c>
      <c r="D61" s="8" t="s">
        <v>231</v>
      </c>
      <c r="E61" s="8" t="s">
        <v>101</v>
      </c>
      <c r="F61" s="8" t="s">
        <v>159</v>
      </c>
      <c r="G61" s="8" t="s">
        <v>90</v>
      </c>
      <c r="H61" s="8" t="s">
        <v>318</v>
      </c>
      <c r="I61" s="26">
        <f>I62</f>
        <v>32.9</v>
      </c>
      <c r="J61" s="52">
        <f>J62</f>
        <v>33</v>
      </c>
      <c r="K61" s="26">
        <f t="shared" si="0"/>
        <v>100.30395136778117</v>
      </c>
      <c r="L61" s="383"/>
    </row>
    <row r="62" spans="1:256" ht="18" customHeight="1">
      <c r="A62" s="122" t="s">
        <v>321</v>
      </c>
      <c r="B62" s="8" t="s">
        <v>135</v>
      </c>
      <c r="C62" s="8" t="s">
        <v>136</v>
      </c>
      <c r="D62" s="8" t="s">
        <v>231</v>
      </c>
      <c r="E62" s="8" t="s">
        <v>101</v>
      </c>
      <c r="F62" s="8" t="s">
        <v>159</v>
      </c>
      <c r="G62" s="8" t="s">
        <v>90</v>
      </c>
      <c r="H62" s="8" t="s">
        <v>319</v>
      </c>
      <c r="I62" s="26">
        <f>'прил 3'!J63</f>
        <v>32.9</v>
      </c>
      <c r="J62" s="52">
        <f>'прил 3'!K63</f>
        <v>33</v>
      </c>
      <c r="K62" s="26">
        <f t="shared" si="0"/>
        <v>100.30395136778117</v>
      </c>
      <c r="L62" s="383"/>
    </row>
    <row r="63" spans="1:256" ht="18" customHeight="1">
      <c r="A63" s="204" t="s">
        <v>218</v>
      </c>
      <c r="B63" s="2" t="s">
        <v>135</v>
      </c>
      <c r="C63" s="2" t="s">
        <v>136</v>
      </c>
      <c r="D63" s="8" t="s">
        <v>229</v>
      </c>
      <c r="E63" s="2"/>
      <c r="F63" s="2"/>
      <c r="G63" s="2"/>
      <c r="H63" s="2"/>
      <c r="I63" s="149">
        <f>I64</f>
        <v>18140.337100000004</v>
      </c>
      <c r="J63" s="149">
        <f>J64</f>
        <v>17990.428550000001</v>
      </c>
      <c r="K63" s="26">
        <f t="shared" si="0"/>
        <v>99.173617617061794</v>
      </c>
      <c r="L63" s="414"/>
      <c r="M63" s="143"/>
    </row>
    <row r="64" spans="1:256" ht="36" customHeight="1">
      <c r="A64" s="197" t="s">
        <v>358</v>
      </c>
      <c r="B64" s="2" t="s">
        <v>135</v>
      </c>
      <c r="C64" s="2" t="s">
        <v>136</v>
      </c>
      <c r="D64" s="8" t="s">
        <v>229</v>
      </c>
      <c r="E64" s="14" t="s">
        <v>125</v>
      </c>
      <c r="F64" s="14" t="s">
        <v>99</v>
      </c>
      <c r="G64" s="14"/>
      <c r="H64" s="2" t="s">
        <v>158</v>
      </c>
      <c r="I64" s="26">
        <f>I65+I68+I78+I75</f>
        <v>18140.337100000004</v>
      </c>
      <c r="J64" s="26">
        <f>J65+J68+J78+J75</f>
        <v>17990.428550000001</v>
      </c>
      <c r="K64" s="26">
        <f t="shared" si="0"/>
        <v>99.173617617061794</v>
      </c>
      <c r="L64" s="383"/>
    </row>
    <row r="65" spans="1:19" ht="18" customHeight="1">
      <c r="A65" s="202" t="s">
        <v>414</v>
      </c>
      <c r="B65" s="2" t="s">
        <v>135</v>
      </c>
      <c r="C65" s="2" t="s">
        <v>136</v>
      </c>
      <c r="D65" s="8" t="s">
        <v>229</v>
      </c>
      <c r="E65" s="8" t="s">
        <v>125</v>
      </c>
      <c r="F65" s="8" t="s">
        <v>99</v>
      </c>
      <c r="G65" s="8" t="s">
        <v>184</v>
      </c>
      <c r="H65" s="2"/>
      <c r="I65" s="26">
        <f>I66</f>
        <v>14966.698450000002</v>
      </c>
      <c r="J65" s="26">
        <f>J66</f>
        <v>14948.913</v>
      </c>
      <c r="K65" s="26">
        <f t="shared" si="0"/>
        <v>99.881166510707629</v>
      </c>
      <c r="L65" s="383"/>
    </row>
    <row r="66" spans="1:19" ht="54" customHeight="1">
      <c r="A66" s="188" t="s">
        <v>316</v>
      </c>
      <c r="B66" s="2" t="s">
        <v>135</v>
      </c>
      <c r="C66" s="2" t="s">
        <v>136</v>
      </c>
      <c r="D66" s="8" t="s">
        <v>229</v>
      </c>
      <c r="E66" s="8" t="s">
        <v>125</v>
      </c>
      <c r="F66" s="8" t="s">
        <v>99</v>
      </c>
      <c r="G66" s="8" t="s">
        <v>184</v>
      </c>
      <c r="H66" s="2">
        <v>100</v>
      </c>
      <c r="I66" s="149">
        <f>I67</f>
        <v>14966.698450000002</v>
      </c>
      <c r="J66" s="148">
        <f>J67</f>
        <v>14948.913</v>
      </c>
      <c r="K66" s="26">
        <f t="shared" si="0"/>
        <v>99.881166510707629</v>
      </c>
      <c r="L66" s="383"/>
    </row>
    <row r="67" spans="1:19" ht="18" customHeight="1">
      <c r="A67" s="188" t="s">
        <v>317</v>
      </c>
      <c r="B67" s="2" t="s">
        <v>135</v>
      </c>
      <c r="C67" s="2" t="s">
        <v>136</v>
      </c>
      <c r="D67" s="8" t="s">
        <v>229</v>
      </c>
      <c r="E67" s="8" t="s">
        <v>125</v>
      </c>
      <c r="F67" s="8" t="s">
        <v>99</v>
      </c>
      <c r="G67" s="8" t="s">
        <v>184</v>
      </c>
      <c r="H67" s="2">
        <v>120</v>
      </c>
      <c r="I67" s="149">
        <f>'прил 3'!J68</f>
        <v>14966.698450000002</v>
      </c>
      <c r="J67" s="148">
        <f>'прил 3'!K68</f>
        <v>14948.913</v>
      </c>
      <c r="K67" s="26">
        <f t="shared" si="0"/>
        <v>99.881166510707629</v>
      </c>
      <c r="L67" s="383"/>
    </row>
    <row r="68" spans="1:19" ht="18" customHeight="1">
      <c r="A68" s="122" t="s">
        <v>415</v>
      </c>
      <c r="B68" s="2" t="s">
        <v>135</v>
      </c>
      <c r="C68" s="2" t="s">
        <v>136</v>
      </c>
      <c r="D68" s="8" t="s">
        <v>229</v>
      </c>
      <c r="E68" s="8" t="s">
        <v>125</v>
      </c>
      <c r="F68" s="8" t="s">
        <v>99</v>
      </c>
      <c r="G68" s="8" t="s">
        <v>185</v>
      </c>
      <c r="H68" s="2"/>
      <c r="I68" s="149">
        <f>I69+I71+I73</f>
        <v>2167.7815499999997</v>
      </c>
      <c r="J68" s="148">
        <f>J69+J71+J73</f>
        <v>2035.6584500000001</v>
      </c>
      <c r="K68" s="26">
        <f t="shared" si="0"/>
        <v>93.905146946194847</v>
      </c>
      <c r="L68" s="383"/>
      <c r="M68" s="143"/>
      <c r="P68" s="144"/>
      <c r="Q68" s="144"/>
      <c r="R68" s="144"/>
      <c r="S68" s="144"/>
    </row>
    <row r="69" spans="1:19" ht="54" customHeight="1">
      <c r="A69" s="188" t="s">
        <v>316</v>
      </c>
      <c r="B69" s="2" t="s">
        <v>135</v>
      </c>
      <c r="C69" s="2" t="s">
        <v>136</v>
      </c>
      <c r="D69" s="8" t="s">
        <v>229</v>
      </c>
      <c r="E69" s="8" t="s">
        <v>125</v>
      </c>
      <c r="F69" s="8" t="s">
        <v>99</v>
      </c>
      <c r="G69" s="8" t="s">
        <v>185</v>
      </c>
      <c r="H69" s="2">
        <v>100</v>
      </c>
      <c r="I69" s="149">
        <f>I70</f>
        <v>286.84899999999999</v>
      </c>
      <c r="J69" s="148">
        <f>J70</f>
        <v>268.99700000000001</v>
      </c>
      <c r="K69" s="26">
        <f t="shared" si="0"/>
        <v>93.776516564464245</v>
      </c>
      <c r="L69" s="383"/>
      <c r="M69" s="143"/>
      <c r="P69" s="144"/>
      <c r="Q69" s="144"/>
      <c r="R69" s="144"/>
      <c r="S69" s="144"/>
    </row>
    <row r="70" spans="1:19" ht="18" customHeight="1">
      <c r="A70" s="188" t="s">
        <v>317</v>
      </c>
      <c r="B70" s="2" t="s">
        <v>135</v>
      </c>
      <c r="C70" s="2" t="s">
        <v>136</v>
      </c>
      <c r="D70" s="8" t="s">
        <v>229</v>
      </c>
      <c r="E70" s="8" t="s">
        <v>125</v>
      </c>
      <c r="F70" s="8" t="s">
        <v>99</v>
      </c>
      <c r="G70" s="8" t="s">
        <v>185</v>
      </c>
      <c r="H70" s="2">
        <v>120</v>
      </c>
      <c r="I70" s="149">
        <f>'прил 3'!J71</f>
        <v>286.84899999999999</v>
      </c>
      <c r="J70" s="148">
        <f>'прил 3'!K71</f>
        <v>268.99700000000001</v>
      </c>
      <c r="K70" s="26">
        <f t="shared" si="0"/>
        <v>93.776516564464245</v>
      </c>
      <c r="L70" s="383"/>
      <c r="M70" s="143"/>
      <c r="P70" s="144"/>
      <c r="Q70" s="144"/>
      <c r="R70" s="144"/>
      <c r="S70" s="144"/>
    </row>
    <row r="71" spans="1:19" ht="18" customHeight="1">
      <c r="A71" s="122" t="s">
        <v>320</v>
      </c>
      <c r="B71" s="2" t="s">
        <v>135</v>
      </c>
      <c r="C71" s="2" t="s">
        <v>136</v>
      </c>
      <c r="D71" s="8" t="s">
        <v>229</v>
      </c>
      <c r="E71" s="8" t="s">
        <v>125</v>
      </c>
      <c r="F71" s="8" t="s">
        <v>99</v>
      </c>
      <c r="G71" s="8" t="s">
        <v>185</v>
      </c>
      <c r="H71" s="2">
        <v>200</v>
      </c>
      <c r="I71" s="149">
        <f>I72</f>
        <v>1694.722</v>
      </c>
      <c r="J71" s="148">
        <f>J72</f>
        <v>1588.9284500000001</v>
      </c>
      <c r="K71" s="26">
        <f t="shared" si="0"/>
        <v>93.757468776589917</v>
      </c>
      <c r="L71" s="383"/>
      <c r="M71" s="143"/>
      <c r="P71" s="144"/>
      <c r="Q71" s="144"/>
      <c r="R71" s="144"/>
      <c r="S71" s="144"/>
    </row>
    <row r="72" spans="1:19" ht="18" customHeight="1">
      <c r="A72" s="122" t="s">
        <v>321</v>
      </c>
      <c r="B72" s="2" t="s">
        <v>135</v>
      </c>
      <c r="C72" s="2" t="s">
        <v>136</v>
      </c>
      <c r="D72" s="8" t="s">
        <v>229</v>
      </c>
      <c r="E72" s="8" t="s">
        <v>125</v>
      </c>
      <c r="F72" s="8" t="s">
        <v>99</v>
      </c>
      <c r="G72" s="8" t="s">
        <v>185</v>
      </c>
      <c r="H72" s="2">
        <v>240</v>
      </c>
      <c r="I72" s="149">
        <f>'прил 3'!J73</f>
        <v>1694.722</v>
      </c>
      <c r="J72" s="148">
        <f>'прил 3'!K73</f>
        <v>1588.9284500000001</v>
      </c>
      <c r="K72" s="26">
        <f t="shared" si="0"/>
        <v>93.757468776589917</v>
      </c>
      <c r="L72" s="383"/>
      <c r="M72" s="143"/>
      <c r="P72" s="144"/>
      <c r="Q72" s="144"/>
      <c r="R72" s="144"/>
      <c r="S72" s="144"/>
    </row>
    <row r="73" spans="1:19" ht="18" customHeight="1">
      <c r="A73" s="122" t="s">
        <v>324</v>
      </c>
      <c r="B73" s="8" t="s">
        <v>135</v>
      </c>
      <c r="C73" s="8" t="s">
        <v>136</v>
      </c>
      <c r="D73" s="8" t="s">
        <v>229</v>
      </c>
      <c r="E73" s="8" t="s">
        <v>125</v>
      </c>
      <c r="F73" s="8" t="s">
        <v>99</v>
      </c>
      <c r="G73" s="8" t="s">
        <v>185</v>
      </c>
      <c r="H73" s="8" t="s">
        <v>322</v>
      </c>
      <c r="I73" s="149">
        <f>I74</f>
        <v>186.21054999999998</v>
      </c>
      <c r="J73" s="148">
        <f>J74</f>
        <v>177.733</v>
      </c>
      <c r="K73" s="26">
        <f t="shared" ref="K73:K136" si="4">J73/I73*100</f>
        <v>95.447330991718786</v>
      </c>
      <c r="L73" s="383"/>
      <c r="O73" s="40"/>
      <c r="P73" s="144"/>
      <c r="Q73" s="144"/>
      <c r="R73" s="144"/>
      <c r="S73" s="144"/>
    </row>
    <row r="74" spans="1:19" ht="18" customHeight="1">
      <c r="A74" s="122" t="s">
        <v>325</v>
      </c>
      <c r="B74" s="8" t="s">
        <v>135</v>
      </c>
      <c r="C74" s="8" t="s">
        <v>136</v>
      </c>
      <c r="D74" s="8" t="s">
        <v>229</v>
      </c>
      <c r="E74" s="8" t="s">
        <v>125</v>
      </c>
      <c r="F74" s="8" t="s">
        <v>99</v>
      </c>
      <c r="G74" s="8" t="s">
        <v>185</v>
      </c>
      <c r="H74" s="8" t="s">
        <v>323</v>
      </c>
      <c r="I74" s="149">
        <f>'прил 3'!J75</f>
        <v>186.21054999999998</v>
      </c>
      <c r="J74" s="148">
        <f>'прил 3'!K75</f>
        <v>177.733</v>
      </c>
      <c r="K74" s="26">
        <f t="shared" si="4"/>
        <v>95.447330991718786</v>
      </c>
      <c r="L74" s="414"/>
      <c r="O74" s="40"/>
      <c r="P74" s="144"/>
      <c r="Q74" s="144"/>
      <c r="R74" s="144"/>
      <c r="S74" s="144"/>
    </row>
    <row r="75" spans="1:19" s="29" customFormat="1" ht="39" customHeight="1">
      <c r="A75" s="118" t="s">
        <v>541</v>
      </c>
      <c r="B75" s="7" t="s">
        <v>135</v>
      </c>
      <c r="C75" s="7" t="s">
        <v>136</v>
      </c>
      <c r="D75" s="7" t="s">
        <v>229</v>
      </c>
      <c r="E75" s="7" t="s">
        <v>125</v>
      </c>
      <c r="F75" s="7" t="s">
        <v>99</v>
      </c>
      <c r="G75" s="7" t="s">
        <v>540</v>
      </c>
      <c r="H75" s="7"/>
      <c r="I75" s="26">
        <f>I76</f>
        <v>890.94110000000001</v>
      </c>
      <c r="J75" s="26">
        <f>J76</f>
        <v>890.94110000000001</v>
      </c>
      <c r="K75" s="26">
        <f t="shared" si="4"/>
        <v>100</v>
      </c>
      <c r="L75" s="26"/>
      <c r="M75" s="529"/>
      <c r="N75" s="238"/>
    </row>
    <row r="76" spans="1:19" s="29" customFormat="1" ht="31.9" customHeight="1">
      <c r="A76" s="174" t="s">
        <v>316</v>
      </c>
      <c r="B76" s="7" t="s">
        <v>135</v>
      </c>
      <c r="C76" s="7" t="s">
        <v>136</v>
      </c>
      <c r="D76" s="7" t="s">
        <v>229</v>
      </c>
      <c r="E76" s="7" t="s">
        <v>125</v>
      </c>
      <c r="F76" s="7" t="s">
        <v>99</v>
      </c>
      <c r="G76" s="7" t="s">
        <v>540</v>
      </c>
      <c r="H76" s="7" t="s">
        <v>315</v>
      </c>
      <c r="I76" s="26">
        <f>I77</f>
        <v>890.94110000000001</v>
      </c>
      <c r="J76" s="26">
        <f>J77</f>
        <v>890.94110000000001</v>
      </c>
      <c r="K76" s="26">
        <f t="shared" si="4"/>
        <v>100</v>
      </c>
      <c r="L76" s="26"/>
      <c r="M76" s="529"/>
      <c r="N76" s="238"/>
    </row>
    <row r="77" spans="1:19" s="29" customFormat="1" ht="39.6" customHeight="1">
      <c r="A77" s="174" t="s">
        <v>317</v>
      </c>
      <c r="B77" s="7" t="s">
        <v>135</v>
      </c>
      <c r="C77" s="7" t="s">
        <v>136</v>
      </c>
      <c r="D77" s="7" t="s">
        <v>229</v>
      </c>
      <c r="E77" s="7" t="s">
        <v>125</v>
      </c>
      <c r="F77" s="7" t="s">
        <v>99</v>
      </c>
      <c r="G77" s="7" t="s">
        <v>540</v>
      </c>
      <c r="H77" s="7" t="s">
        <v>314</v>
      </c>
      <c r="I77" s="26">
        <f>'прил 3'!J78</f>
        <v>890.94110000000001</v>
      </c>
      <c r="J77" s="26">
        <f>'прил 3'!K78</f>
        <v>890.94110000000001</v>
      </c>
      <c r="K77" s="26">
        <f t="shared" si="4"/>
        <v>100</v>
      </c>
      <c r="L77" s="26"/>
      <c r="M77" s="534"/>
      <c r="N77" s="238"/>
    </row>
    <row r="78" spans="1:19" s="29" customFormat="1" ht="39" customHeight="1">
      <c r="A78" s="202" t="s">
        <v>490</v>
      </c>
      <c r="B78" s="7" t="s">
        <v>135</v>
      </c>
      <c r="C78" s="7" t="s">
        <v>136</v>
      </c>
      <c r="D78" s="7" t="s">
        <v>229</v>
      </c>
      <c r="E78" s="7" t="s">
        <v>125</v>
      </c>
      <c r="F78" s="7" t="s">
        <v>99</v>
      </c>
      <c r="G78" s="7" t="s">
        <v>491</v>
      </c>
      <c r="H78" s="7"/>
      <c r="I78" s="26">
        <f>I79</f>
        <v>114.916</v>
      </c>
      <c r="J78" s="26">
        <f>J79</f>
        <v>114.916</v>
      </c>
      <c r="K78" s="26">
        <f t="shared" si="4"/>
        <v>100</v>
      </c>
      <c r="L78" s="26"/>
      <c r="M78" s="529"/>
      <c r="N78" s="238"/>
    </row>
    <row r="79" spans="1:19" s="29" customFormat="1" ht="31.9" customHeight="1">
      <c r="A79" s="55" t="s">
        <v>320</v>
      </c>
      <c r="B79" s="7" t="s">
        <v>135</v>
      </c>
      <c r="C79" s="7" t="s">
        <v>136</v>
      </c>
      <c r="D79" s="7" t="s">
        <v>229</v>
      </c>
      <c r="E79" s="7" t="s">
        <v>125</v>
      </c>
      <c r="F79" s="7" t="s">
        <v>99</v>
      </c>
      <c r="G79" s="7" t="s">
        <v>491</v>
      </c>
      <c r="H79" s="7" t="s">
        <v>318</v>
      </c>
      <c r="I79" s="26">
        <f>I80</f>
        <v>114.916</v>
      </c>
      <c r="J79" s="26">
        <f>J80</f>
        <v>114.916</v>
      </c>
      <c r="K79" s="26">
        <f t="shared" si="4"/>
        <v>100</v>
      </c>
      <c r="L79" s="26"/>
      <c r="M79" s="529"/>
      <c r="N79" s="238"/>
    </row>
    <row r="80" spans="1:19" s="29" customFormat="1" ht="39.6" customHeight="1">
      <c r="A80" s="55" t="s">
        <v>321</v>
      </c>
      <c r="B80" s="7" t="s">
        <v>135</v>
      </c>
      <c r="C80" s="7" t="s">
        <v>136</v>
      </c>
      <c r="D80" s="7" t="s">
        <v>229</v>
      </c>
      <c r="E80" s="7" t="s">
        <v>125</v>
      </c>
      <c r="F80" s="7" t="s">
        <v>99</v>
      </c>
      <c r="G80" s="7" t="s">
        <v>491</v>
      </c>
      <c r="H80" s="7" t="s">
        <v>319</v>
      </c>
      <c r="I80" s="26">
        <f>'прил 3'!J81</f>
        <v>114.916</v>
      </c>
      <c r="J80" s="26">
        <f>'прил 3'!K81</f>
        <v>114.916</v>
      </c>
      <c r="K80" s="26">
        <f t="shared" si="4"/>
        <v>100</v>
      </c>
      <c r="L80" s="26"/>
      <c r="M80" s="534"/>
      <c r="N80" s="238"/>
    </row>
    <row r="81" spans="1:15" s="29" customFormat="1" ht="45.6" customHeight="1">
      <c r="A81" s="55" t="s">
        <v>496</v>
      </c>
      <c r="B81" s="7" t="s">
        <v>135</v>
      </c>
      <c r="C81" s="7" t="s">
        <v>136</v>
      </c>
      <c r="D81" s="7" t="s">
        <v>107</v>
      </c>
      <c r="E81" s="7" t="s">
        <v>101</v>
      </c>
      <c r="F81" s="7"/>
      <c r="G81" s="7"/>
      <c r="H81" s="7"/>
      <c r="I81" s="26">
        <f>I82</f>
        <v>22.4</v>
      </c>
      <c r="J81" s="52">
        <f>J82</f>
        <v>22.4</v>
      </c>
      <c r="K81" s="26">
        <f t="shared" si="4"/>
        <v>100</v>
      </c>
      <c r="L81" s="414"/>
      <c r="M81" s="238"/>
      <c r="N81" s="238"/>
      <c r="O81" s="13"/>
    </row>
    <row r="82" spans="1:15" s="29" customFormat="1" ht="45" customHeight="1">
      <c r="A82" s="139" t="s">
        <v>495</v>
      </c>
      <c r="B82" s="7" t="s">
        <v>135</v>
      </c>
      <c r="C82" s="7" t="s">
        <v>136</v>
      </c>
      <c r="D82" s="7" t="s">
        <v>107</v>
      </c>
      <c r="E82" s="7" t="s">
        <v>124</v>
      </c>
      <c r="F82" s="7"/>
      <c r="G82" s="7"/>
      <c r="H82" s="7"/>
      <c r="I82" s="26">
        <f>I83+I86</f>
        <v>22.4</v>
      </c>
      <c r="J82" s="52">
        <f>J83+J86</f>
        <v>22.4</v>
      </c>
      <c r="K82" s="26">
        <f t="shared" si="4"/>
        <v>100</v>
      </c>
      <c r="L82" s="383"/>
      <c r="M82" s="238"/>
      <c r="N82" s="238"/>
      <c r="O82" s="13"/>
    </row>
    <row r="83" spans="1:15" ht="45" customHeight="1">
      <c r="A83" s="122" t="s">
        <v>308</v>
      </c>
      <c r="B83" s="7" t="s">
        <v>135</v>
      </c>
      <c r="C83" s="7" t="s">
        <v>136</v>
      </c>
      <c r="D83" s="8" t="s">
        <v>107</v>
      </c>
      <c r="E83" s="8" t="s">
        <v>124</v>
      </c>
      <c r="F83" s="8" t="s">
        <v>99</v>
      </c>
      <c r="G83" s="8" t="s">
        <v>309</v>
      </c>
      <c r="H83" s="8"/>
      <c r="I83" s="26">
        <f>I84</f>
        <v>0.5</v>
      </c>
      <c r="J83" s="52">
        <f>J84</f>
        <v>0.5</v>
      </c>
      <c r="K83" s="26">
        <f t="shared" si="4"/>
        <v>100</v>
      </c>
      <c r="L83" s="383"/>
    </row>
    <row r="84" spans="1:15" ht="18" customHeight="1">
      <c r="A84" s="122" t="s">
        <v>320</v>
      </c>
      <c r="B84" s="7" t="s">
        <v>135</v>
      </c>
      <c r="C84" s="7" t="s">
        <v>136</v>
      </c>
      <c r="D84" s="8" t="s">
        <v>107</v>
      </c>
      <c r="E84" s="8" t="s">
        <v>124</v>
      </c>
      <c r="F84" s="8" t="s">
        <v>99</v>
      </c>
      <c r="G84" s="8" t="s">
        <v>309</v>
      </c>
      <c r="H84" s="8" t="s">
        <v>318</v>
      </c>
      <c r="I84" s="26">
        <f>I85</f>
        <v>0.5</v>
      </c>
      <c r="J84" s="52">
        <f>J85</f>
        <v>0.5</v>
      </c>
      <c r="K84" s="26">
        <f t="shared" si="4"/>
        <v>100</v>
      </c>
      <c r="L84" s="383"/>
    </row>
    <row r="85" spans="1:15" ht="18" customHeight="1">
      <c r="A85" s="122" t="s">
        <v>321</v>
      </c>
      <c r="B85" s="7" t="s">
        <v>135</v>
      </c>
      <c r="C85" s="7" t="s">
        <v>136</v>
      </c>
      <c r="D85" s="8" t="s">
        <v>107</v>
      </c>
      <c r="E85" s="8" t="s">
        <v>124</v>
      </c>
      <c r="F85" s="8" t="s">
        <v>99</v>
      </c>
      <c r="G85" s="8" t="s">
        <v>309</v>
      </c>
      <c r="H85" s="8" t="s">
        <v>319</v>
      </c>
      <c r="I85" s="26">
        <f>'прил 3'!J85</f>
        <v>0.5</v>
      </c>
      <c r="J85" s="52">
        <f>'прил 3'!K85</f>
        <v>0.5</v>
      </c>
      <c r="K85" s="26">
        <f t="shared" si="4"/>
        <v>100</v>
      </c>
      <c r="L85" s="414"/>
    </row>
    <row r="86" spans="1:15" s="29" customFormat="1" ht="86.45" customHeight="1">
      <c r="A86" s="645" t="s">
        <v>509</v>
      </c>
      <c r="B86" s="240" t="s">
        <v>135</v>
      </c>
      <c r="C86" s="7" t="s">
        <v>136</v>
      </c>
      <c r="D86" s="7" t="s">
        <v>107</v>
      </c>
      <c r="E86" s="7" t="s">
        <v>124</v>
      </c>
      <c r="F86" s="7" t="s">
        <v>99</v>
      </c>
      <c r="G86" s="7" t="s">
        <v>508</v>
      </c>
      <c r="H86" s="7"/>
      <c r="I86" s="26">
        <f>I88+I89</f>
        <v>21.9</v>
      </c>
      <c r="J86" s="26">
        <f>J88+J89</f>
        <v>21.9</v>
      </c>
      <c r="K86" s="26">
        <f t="shared" si="4"/>
        <v>100</v>
      </c>
      <c r="L86" s="238"/>
      <c r="M86" s="196"/>
      <c r="N86" s="238"/>
    </row>
    <row r="87" spans="1:15" s="29" customFormat="1" ht="54" customHeight="1">
      <c r="A87" s="174" t="s">
        <v>316</v>
      </c>
      <c r="B87" s="240" t="s">
        <v>135</v>
      </c>
      <c r="C87" s="7" t="s">
        <v>136</v>
      </c>
      <c r="D87" s="7" t="s">
        <v>107</v>
      </c>
      <c r="E87" s="7" t="s">
        <v>124</v>
      </c>
      <c r="F87" s="7" t="s">
        <v>99</v>
      </c>
      <c r="G87" s="7" t="s">
        <v>508</v>
      </c>
      <c r="H87" s="7" t="s">
        <v>315</v>
      </c>
      <c r="I87" s="26">
        <f>I88</f>
        <v>20</v>
      </c>
      <c r="J87" s="26">
        <f>J88</f>
        <v>20</v>
      </c>
      <c r="K87" s="26">
        <f t="shared" si="4"/>
        <v>100</v>
      </c>
      <c r="L87" s="238"/>
      <c r="M87" s="196"/>
      <c r="N87" s="238"/>
    </row>
    <row r="88" spans="1:15" s="29" customFormat="1" ht="28.15" customHeight="1">
      <c r="A88" s="174" t="s">
        <v>317</v>
      </c>
      <c r="B88" s="240" t="s">
        <v>135</v>
      </c>
      <c r="C88" s="7" t="s">
        <v>136</v>
      </c>
      <c r="D88" s="7" t="s">
        <v>107</v>
      </c>
      <c r="E88" s="7" t="s">
        <v>124</v>
      </c>
      <c r="F88" s="7" t="s">
        <v>99</v>
      </c>
      <c r="G88" s="7" t="s">
        <v>508</v>
      </c>
      <c r="H88" s="7" t="s">
        <v>314</v>
      </c>
      <c r="I88" s="26">
        <f>'[1]прил 3'!J83</f>
        <v>20</v>
      </c>
      <c r="J88" s="26">
        <f>'[1]прил 3'!K83</f>
        <v>20</v>
      </c>
      <c r="K88" s="26">
        <f t="shared" si="4"/>
        <v>100</v>
      </c>
      <c r="L88" s="238"/>
      <c r="M88" s="196"/>
      <c r="N88" s="238"/>
    </row>
    <row r="89" spans="1:15" s="29" customFormat="1" ht="27.6" customHeight="1">
      <c r="A89" s="55" t="s">
        <v>320</v>
      </c>
      <c r="B89" s="240" t="s">
        <v>135</v>
      </c>
      <c r="C89" s="7" t="s">
        <v>136</v>
      </c>
      <c r="D89" s="7" t="s">
        <v>107</v>
      </c>
      <c r="E89" s="7" t="s">
        <v>124</v>
      </c>
      <c r="F89" s="7" t="s">
        <v>99</v>
      </c>
      <c r="G89" s="7" t="s">
        <v>508</v>
      </c>
      <c r="H89" s="7" t="s">
        <v>318</v>
      </c>
      <c r="I89" s="26">
        <f>I90</f>
        <v>1.9</v>
      </c>
      <c r="J89" s="26">
        <f>J90</f>
        <v>1.9</v>
      </c>
      <c r="K89" s="26">
        <f t="shared" si="4"/>
        <v>100</v>
      </c>
      <c r="L89" s="238"/>
      <c r="M89" s="196"/>
      <c r="N89" s="238"/>
    </row>
    <row r="90" spans="1:15" s="29" customFormat="1" ht="30" customHeight="1">
      <c r="A90" s="55" t="s">
        <v>321</v>
      </c>
      <c r="B90" s="240" t="s">
        <v>135</v>
      </c>
      <c r="C90" s="7" t="s">
        <v>136</v>
      </c>
      <c r="D90" s="7" t="s">
        <v>107</v>
      </c>
      <c r="E90" s="7" t="s">
        <v>124</v>
      </c>
      <c r="F90" s="7" t="s">
        <v>99</v>
      </c>
      <c r="G90" s="7" t="s">
        <v>508</v>
      </c>
      <c r="H90" s="7" t="s">
        <v>319</v>
      </c>
      <c r="I90" s="26">
        <f>'[1]прил 3'!J85</f>
        <v>1.9</v>
      </c>
      <c r="J90" s="26">
        <f>'[1]прил 3'!K85</f>
        <v>1.9</v>
      </c>
      <c r="K90" s="26">
        <f t="shared" si="4"/>
        <v>100</v>
      </c>
      <c r="L90" s="238"/>
      <c r="M90" s="196"/>
      <c r="N90" s="238"/>
    </row>
    <row r="91" spans="1:15" s="56" customFormat="1" ht="17.45" customHeight="1">
      <c r="A91" s="205" t="s">
        <v>122</v>
      </c>
      <c r="B91" s="7" t="s">
        <v>135</v>
      </c>
      <c r="C91" s="59" t="s">
        <v>162</v>
      </c>
      <c r="D91" s="59"/>
      <c r="E91" s="60"/>
      <c r="F91" s="60"/>
      <c r="G91" s="61"/>
      <c r="H91" s="62"/>
      <c r="I91" s="149">
        <f t="shared" ref="I91:J94" si="5">I92</f>
        <v>25.2</v>
      </c>
      <c r="J91" s="149">
        <f t="shared" si="5"/>
        <v>11.4</v>
      </c>
      <c r="K91" s="26">
        <f t="shared" si="4"/>
        <v>45.238095238095241</v>
      </c>
      <c r="L91" s="414"/>
      <c r="M91" s="415"/>
      <c r="N91" s="415"/>
      <c r="O91" s="415"/>
    </row>
    <row r="92" spans="1:15" s="56" customFormat="1" ht="36" customHeight="1">
      <c r="A92" s="55" t="s">
        <v>496</v>
      </c>
      <c r="B92" s="7" t="s">
        <v>135</v>
      </c>
      <c r="C92" s="59" t="s">
        <v>162</v>
      </c>
      <c r="D92" s="35" t="s">
        <v>107</v>
      </c>
      <c r="E92" s="36" t="s">
        <v>101</v>
      </c>
      <c r="F92" s="36"/>
      <c r="G92" s="38"/>
      <c r="H92" s="37"/>
      <c r="I92" s="149">
        <f t="shared" si="5"/>
        <v>25.2</v>
      </c>
      <c r="J92" s="149">
        <f t="shared" si="5"/>
        <v>11.4</v>
      </c>
      <c r="K92" s="26">
        <f t="shared" si="4"/>
        <v>45.238095238095241</v>
      </c>
      <c r="L92" s="414"/>
      <c r="M92" s="415"/>
      <c r="N92" s="415"/>
      <c r="O92" s="415"/>
    </row>
    <row r="93" spans="1:15" s="56" customFormat="1" ht="36" customHeight="1">
      <c r="A93" s="139" t="s">
        <v>495</v>
      </c>
      <c r="B93" s="7" t="s">
        <v>135</v>
      </c>
      <c r="C93" s="59" t="s">
        <v>162</v>
      </c>
      <c r="D93" s="35" t="s">
        <v>107</v>
      </c>
      <c r="E93" s="36" t="s">
        <v>124</v>
      </c>
      <c r="F93" s="36"/>
      <c r="G93" s="38"/>
      <c r="H93" s="37"/>
      <c r="I93" s="149">
        <f t="shared" si="5"/>
        <v>25.2</v>
      </c>
      <c r="J93" s="149">
        <f t="shared" si="5"/>
        <v>11.4</v>
      </c>
      <c r="K93" s="26">
        <f t="shared" si="4"/>
        <v>45.238095238095241</v>
      </c>
      <c r="L93" s="414"/>
      <c r="M93" s="415"/>
      <c r="N93" s="415"/>
      <c r="O93" s="415"/>
    </row>
    <row r="94" spans="1:15" s="56" customFormat="1" ht="60" customHeight="1">
      <c r="A94" s="55" t="s">
        <v>382</v>
      </c>
      <c r="B94" s="7" t="s">
        <v>135</v>
      </c>
      <c r="C94" s="59" t="s">
        <v>162</v>
      </c>
      <c r="D94" s="35" t="s">
        <v>107</v>
      </c>
      <c r="E94" s="36" t="s">
        <v>124</v>
      </c>
      <c r="F94" s="36" t="s">
        <v>99</v>
      </c>
      <c r="G94" s="39">
        <v>51200</v>
      </c>
      <c r="H94" s="37"/>
      <c r="I94" s="149">
        <f>I95</f>
        <v>25.2</v>
      </c>
      <c r="J94" s="149">
        <f t="shared" si="5"/>
        <v>11.4</v>
      </c>
      <c r="K94" s="26">
        <f t="shared" si="4"/>
        <v>45.238095238095241</v>
      </c>
      <c r="L94" s="550"/>
      <c r="M94" s="415"/>
      <c r="N94" s="415"/>
      <c r="O94" s="415"/>
    </row>
    <row r="95" spans="1:15" s="56" customFormat="1" ht="18" customHeight="1">
      <c r="A95" s="122" t="s">
        <v>320</v>
      </c>
      <c r="B95" s="7" t="s">
        <v>135</v>
      </c>
      <c r="C95" s="59" t="s">
        <v>162</v>
      </c>
      <c r="D95" s="35" t="s">
        <v>107</v>
      </c>
      <c r="E95" s="36" t="s">
        <v>124</v>
      </c>
      <c r="F95" s="36" t="s">
        <v>99</v>
      </c>
      <c r="G95" s="39">
        <v>51200</v>
      </c>
      <c r="H95" s="32">
        <v>200</v>
      </c>
      <c r="I95" s="149">
        <f>I96</f>
        <v>25.2</v>
      </c>
      <c r="J95" s="149">
        <f>J96</f>
        <v>11.4</v>
      </c>
      <c r="K95" s="26">
        <f t="shared" si="4"/>
        <v>45.238095238095241</v>
      </c>
      <c r="L95" s="414"/>
      <c r="M95" s="415"/>
      <c r="N95" s="415"/>
      <c r="O95" s="415"/>
    </row>
    <row r="96" spans="1:15" s="56" customFormat="1" ht="18" customHeight="1">
      <c r="A96" s="122" t="s">
        <v>321</v>
      </c>
      <c r="B96" s="7" t="s">
        <v>135</v>
      </c>
      <c r="C96" s="59" t="s">
        <v>162</v>
      </c>
      <c r="D96" s="376" t="s">
        <v>107</v>
      </c>
      <c r="E96" s="377" t="s">
        <v>124</v>
      </c>
      <c r="F96" s="377" t="s">
        <v>99</v>
      </c>
      <c r="G96" s="39">
        <v>51200</v>
      </c>
      <c r="H96" s="32">
        <v>240</v>
      </c>
      <c r="I96" s="149">
        <f>'прил 3'!J97</f>
        <v>25.2</v>
      </c>
      <c r="J96" s="149">
        <f>'прил 3'!K97</f>
        <v>11.4</v>
      </c>
      <c r="K96" s="26">
        <f t="shared" si="4"/>
        <v>45.238095238095241</v>
      </c>
      <c r="L96" s="414"/>
      <c r="M96" s="415"/>
      <c r="N96" s="415"/>
      <c r="O96" s="415"/>
    </row>
    <row r="97" spans="1:12" ht="36" customHeight="1">
      <c r="A97" s="122" t="s">
        <v>215</v>
      </c>
      <c r="B97" s="7" t="s">
        <v>135</v>
      </c>
      <c r="C97" s="8" t="s">
        <v>108</v>
      </c>
      <c r="D97" s="8"/>
      <c r="E97" s="11"/>
      <c r="F97" s="11"/>
      <c r="G97" s="39"/>
      <c r="H97" s="32"/>
      <c r="I97" s="149">
        <f t="shared" ref="I97:J99" si="6">I98</f>
        <v>3906.4362000000001</v>
      </c>
      <c r="J97" s="149">
        <f t="shared" si="6"/>
        <v>3859.0889200000001</v>
      </c>
      <c r="K97" s="26">
        <f t="shared" si="4"/>
        <v>98.787967406200067</v>
      </c>
      <c r="L97" s="383"/>
    </row>
    <row r="98" spans="1:12" ht="36" customHeight="1">
      <c r="A98" s="122" t="s">
        <v>263</v>
      </c>
      <c r="B98" s="7" t="s">
        <v>135</v>
      </c>
      <c r="C98" s="8" t="s">
        <v>108</v>
      </c>
      <c r="D98" s="8" t="s">
        <v>100</v>
      </c>
      <c r="E98" s="8"/>
      <c r="F98" s="8"/>
      <c r="G98" s="8"/>
      <c r="H98" s="8"/>
      <c r="I98" s="26">
        <f t="shared" si="6"/>
        <v>3906.4362000000001</v>
      </c>
      <c r="J98" s="52">
        <f t="shared" si="6"/>
        <v>3859.0889200000001</v>
      </c>
      <c r="K98" s="26">
        <f t="shared" si="4"/>
        <v>98.787967406200067</v>
      </c>
      <c r="L98" s="383"/>
    </row>
    <row r="99" spans="1:12" ht="27.75" customHeight="1">
      <c r="A99" s="221" t="s">
        <v>31</v>
      </c>
      <c r="B99" s="8" t="s">
        <v>135</v>
      </c>
      <c r="C99" s="8" t="s">
        <v>108</v>
      </c>
      <c r="D99" s="8" t="s">
        <v>100</v>
      </c>
      <c r="E99" s="8" t="s">
        <v>124</v>
      </c>
      <c r="F99" s="8"/>
      <c r="G99" s="8"/>
      <c r="H99" s="8"/>
      <c r="I99" s="26">
        <f t="shared" si="6"/>
        <v>3906.4362000000001</v>
      </c>
      <c r="J99" s="26">
        <f t="shared" si="6"/>
        <v>3859.0889200000001</v>
      </c>
      <c r="K99" s="26">
        <f t="shared" si="4"/>
        <v>98.787967406200067</v>
      </c>
      <c r="L99" s="383"/>
    </row>
    <row r="100" spans="1:12" ht="60" customHeight="1">
      <c r="A100" s="221" t="s">
        <v>383</v>
      </c>
      <c r="B100" s="8" t="s">
        <v>135</v>
      </c>
      <c r="C100" s="8" t="s">
        <v>108</v>
      </c>
      <c r="D100" s="8" t="s">
        <v>100</v>
      </c>
      <c r="E100" s="8" t="s">
        <v>124</v>
      </c>
      <c r="F100" s="8" t="s">
        <v>135</v>
      </c>
      <c r="G100" s="8"/>
      <c r="H100" s="8"/>
      <c r="I100" s="26">
        <f>I101+I104+I111</f>
        <v>3906.4362000000001</v>
      </c>
      <c r="J100" s="26">
        <f>J101+J104+J111</f>
        <v>3859.0889200000001</v>
      </c>
      <c r="K100" s="26">
        <f t="shared" si="4"/>
        <v>98.787967406200067</v>
      </c>
      <c r="L100" s="383"/>
    </row>
    <row r="101" spans="1:12" ht="18" customHeight="1">
      <c r="A101" s="122" t="s">
        <v>414</v>
      </c>
      <c r="B101" s="8" t="s">
        <v>135</v>
      </c>
      <c r="C101" s="8" t="s">
        <v>108</v>
      </c>
      <c r="D101" s="8" t="s">
        <v>100</v>
      </c>
      <c r="E101" s="8" t="s">
        <v>124</v>
      </c>
      <c r="F101" s="8" t="s">
        <v>135</v>
      </c>
      <c r="G101" s="8" t="s">
        <v>184</v>
      </c>
      <c r="H101" s="8"/>
      <c r="I101" s="26">
        <f>I102</f>
        <v>3451.84328</v>
      </c>
      <c r="J101" s="52">
        <f>J102</f>
        <v>3405.123</v>
      </c>
      <c r="K101" s="26">
        <f t="shared" si="4"/>
        <v>98.646512132497506</v>
      </c>
      <c r="L101" s="383"/>
    </row>
    <row r="102" spans="1:12" ht="54" customHeight="1">
      <c r="A102" s="188" t="s">
        <v>316</v>
      </c>
      <c r="B102" s="8" t="s">
        <v>135</v>
      </c>
      <c r="C102" s="8" t="s">
        <v>108</v>
      </c>
      <c r="D102" s="8" t="s">
        <v>100</v>
      </c>
      <c r="E102" s="8" t="s">
        <v>124</v>
      </c>
      <c r="F102" s="8" t="s">
        <v>135</v>
      </c>
      <c r="G102" s="8" t="s">
        <v>184</v>
      </c>
      <c r="H102" s="8" t="s">
        <v>315</v>
      </c>
      <c r="I102" s="26">
        <f>I103</f>
        <v>3451.84328</v>
      </c>
      <c r="J102" s="52">
        <f>J103</f>
        <v>3405.123</v>
      </c>
      <c r="K102" s="26">
        <f t="shared" si="4"/>
        <v>98.646512132497506</v>
      </c>
      <c r="L102" s="383"/>
    </row>
    <row r="103" spans="1:12" ht="18" customHeight="1">
      <c r="A103" s="188" t="s">
        <v>317</v>
      </c>
      <c r="B103" s="8" t="s">
        <v>135</v>
      </c>
      <c r="C103" s="8" t="s">
        <v>108</v>
      </c>
      <c r="D103" s="8" t="s">
        <v>100</v>
      </c>
      <c r="E103" s="8" t="s">
        <v>124</v>
      </c>
      <c r="F103" s="8" t="s">
        <v>135</v>
      </c>
      <c r="G103" s="8" t="s">
        <v>184</v>
      </c>
      <c r="H103" s="8" t="s">
        <v>314</v>
      </c>
      <c r="I103" s="26">
        <f>'прил 3'!J259</f>
        <v>3451.84328</v>
      </c>
      <c r="J103" s="52">
        <f>'прил 3'!K259</f>
        <v>3405.123</v>
      </c>
      <c r="K103" s="26">
        <f t="shared" si="4"/>
        <v>98.646512132497506</v>
      </c>
      <c r="L103" s="383"/>
    </row>
    <row r="104" spans="1:12" ht="18" customHeight="1">
      <c r="A104" s="122" t="s">
        <v>415</v>
      </c>
      <c r="B104" s="8" t="s">
        <v>135</v>
      </c>
      <c r="C104" s="8" t="s">
        <v>108</v>
      </c>
      <c r="D104" s="8" t="s">
        <v>100</v>
      </c>
      <c r="E104" s="8" t="s">
        <v>124</v>
      </c>
      <c r="F104" s="8" t="s">
        <v>135</v>
      </c>
      <c r="G104" s="8" t="s">
        <v>185</v>
      </c>
      <c r="H104" s="8"/>
      <c r="I104" s="26">
        <f>I106+I107+I109</f>
        <v>240.43620000000001</v>
      </c>
      <c r="J104" s="52">
        <f>J106+J107+J109</f>
        <v>239.8092</v>
      </c>
      <c r="K104" s="26">
        <f t="shared" si="4"/>
        <v>99.739223960451866</v>
      </c>
      <c r="L104" s="383"/>
    </row>
    <row r="105" spans="1:12" ht="54" customHeight="1">
      <c r="A105" s="188" t="s">
        <v>316</v>
      </c>
      <c r="B105" s="8" t="s">
        <v>135</v>
      </c>
      <c r="C105" s="8" t="s">
        <v>108</v>
      </c>
      <c r="D105" s="8" t="s">
        <v>100</v>
      </c>
      <c r="E105" s="8" t="s">
        <v>124</v>
      </c>
      <c r="F105" s="8" t="s">
        <v>135</v>
      </c>
      <c r="G105" s="8" t="s">
        <v>185</v>
      </c>
      <c r="H105" s="8" t="s">
        <v>315</v>
      </c>
      <c r="I105" s="26">
        <f>I106</f>
        <v>0</v>
      </c>
      <c r="J105" s="52">
        <f>J106</f>
        <v>0</v>
      </c>
      <c r="K105" s="26" t="e">
        <f t="shared" si="4"/>
        <v>#DIV/0!</v>
      </c>
      <c r="L105" s="383"/>
    </row>
    <row r="106" spans="1:12" ht="18" customHeight="1">
      <c r="A106" s="188" t="s">
        <v>317</v>
      </c>
      <c r="B106" s="8" t="s">
        <v>135</v>
      </c>
      <c r="C106" s="8" t="s">
        <v>108</v>
      </c>
      <c r="D106" s="8" t="s">
        <v>100</v>
      </c>
      <c r="E106" s="8" t="s">
        <v>124</v>
      </c>
      <c r="F106" s="8" t="s">
        <v>135</v>
      </c>
      <c r="G106" s="8" t="s">
        <v>185</v>
      </c>
      <c r="H106" s="8" t="s">
        <v>314</v>
      </c>
      <c r="I106" s="26">
        <f>'прил 3'!J262</f>
        <v>0</v>
      </c>
      <c r="J106" s="52">
        <f>'прил 3'!K262</f>
        <v>0</v>
      </c>
      <c r="K106" s="26" t="e">
        <f t="shared" si="4"/>
        <v>#DIV/0!</v>
      </c>
      <c r="L106" s="383"/>
    </row>
    <row r="107" spans="1:12" ht="18" customHeight="1">
      <c r="A107" s="122" t="s">
        <v>320</v>
      </c>
      <c r="B107" s="8" t="s">
        <v>135</v>
      </c>
      <c r="C107" s="8" t="s">
        <v>108</v>
      </c>
      <c r="D107" s="8" t="s">
        <v>100</v>
      </c>
      <c r="E107" s="8" t="s">
        <v>124</v>
      </c>
      <c r="F107" s="8" t="s">
        <v>135</v>
      </c>
      <c r="G107" s="8" t="s">
        <v>185</v>
      </c>
      <c r="H107" s="8" t="s">
        <v>318</v>
      </c>
      <c r="I107" s="26">
        <f>I108</f>
        <v>236.10000000000002</v>
      </c>
      <c r="J107" s="52">
        <f>J108</f>
        <v>235.47300000000001</v>
      </c>
      <c r="K107" s="26">
        <f t="shared" si="4"/>
        <v>99.734434561626429</v>
      </c>
      <c r="L107" s="383"/>
    </row>
    <row r="108" spans="1:12" ht="18" customHeight="1">
      <c r="A108" s="122" t="s">
        <v>321</v>
      </c>
      <c r="B108" s="8" t="s">
        <v>135</v>
      </c>
      <c r="C108" s="8" t="s">
        <v>108</v>
      </c>
      <c r="D108" s="8" t="s">
        <v>100</v>
      </c>
      <c r="E108" s="8" t="s">
        <v>124</v>
      </c>
      <c r="F108" s="8" t="s">
        <v>135</v>
      </c>
      <c r="G108" s="8" t="s">
        <v>185</v>
      </c>
      <c r="H108" s="8" t="s">
        <v>319</v>
      </c>
      <c r="I108" s="26">
        <f>'прил 3'!J264</f>
        <v>236.10000000000002</v>
      </c>
      <c r="J108" s="52">
        <f>'прил 3'!K264</f>
        <v>235.47300000000001</v>
      </c>
      <c r="K108" s="26">
        <f t="shared" si="4"/>
        <v>99.734434561626429</v>
      </c>
      <c r="L108" s="383"/>
    </row>
    <row r="109" spans="1:12" ht="18" customHeight="1">
      <c r="A109" s="122" t="s">
        <v>324</v>
      </c>
      <c r="B109" s="8" t="s">
        <v>135</v>
      </c>
      <c r="C109" s="8" t="s">
        <v>108</v>
      </c>
      <c r="D109" s="8" t="s">
        <v>100</v>
      </c>
      <c r="E109" s="8" t="s">
        <v>124</v>
      </c>
      <c r="F109" s="8" t="s">
        <v>135</v>
      </c>
      <c r="G109" s="8" t="s">
        <v>185</v>
      </c>
      <c r="H109" s="8" t="s">
        <v>322</v>
      </c>
      <c r="I109" s="26">
        <f>I110</f>
        <v>4.3361999999999998</v>
      </c>
      <c r="J109" s="52">
        <f>J110</f>
        <v>4.3361999999999998</v>
      </c>
      <c r="K109" s="26">
        <f t="shared" si="4"/>
        <v>100</v>
      </c>
      <c r="L109" s="383"/>
    </row>
    <row r="110" spans="1:12" ht="18" customHeight="1">
      <c r="A110" s="122" t="s">
        <v>325</v>
      </c>
      <c r="B110" s="8" t="s">
        <v>135</v>
      </c>
      <c r="C110" s="8" t="s">
        <v>108</v>
      </c>
      <c r="D110" s="8" t="s">
        <v>100</v>
      </c>
      <c r="E110" s="8" t="s">
        <v>124</v>
      </c>
      <c r="F110" s="8" t="s">
        <v>135</v>
      </c>
      <c r="G110" s="8" t="s">
        <v>185</v>
      </c>
      <c r="H110" s="8" t="s">
        <v>323</v>
      </c>
      <c r="I110" s="26">
        <f>'прил 3'!J266</f>
        <v>4.3361999999999998</v>
      </c>
      <c r="J110" s="52">
        <f>'прил 3'!K266</f>
        <v>4.3361999999999998</v>
      </c>
      <c r="K110" s="26">
        <f t="shared" si="4"/>
        <v>100</v>
      </c>
      <c r="L110" s="426"/>
    </row>
    <row r="111" spans="1:12" ht="42.6" customHeight="1">
      <c r="A111" s="118" t="s">
        <v>541</v>
      </c>
      <c r="B111" s="8" t="s">
        <v>135</v>
      </c>
      <c r="C111" s="8" t="s">
        <v>108</v>
      </c>
      <c r="D111" s="8" t="s">
        <v>100</v>
      </c>
      <c r="E111" s="8" t="s">
        <v>124</v>
      </c>
      <c r="F111" s="8" t="s">
        <v>135</v>
      </c>
      <c r="G111" s="8" t="s">
        <v>540</v>
      </c>
      <c r="H111" s="8"/>
      <c r="I111" s="26">
        <f>I112</f>
        <v>214.15672000000001</v>
      </c>
      <c r="J111" s="52">
        <f>J112</f>
        <v>214.15672000000001</v>
      </c>
      <c r="K111" s="26">
        <f t="shared" si="4"/>
        <v>100</v>
      </c>
      <c r="L111" s="383"/>
    </row>
    <row r="112" spans="1:12" ht="54" customHeight="1">
      <c r="A112" s="188" t="s">
        <v>316</v>
      </c>
      <c r="B112" s="8" t="s">
        <v>135</v>
      </c>
      <c r="C112" s="8" t="s">
        <v>108</v>
      </c>
      <c r="D112" s="8" t="s">
        <v>100</v>
      </c>
      <c r="E112" s="8" t="s">
        <v>124</v>
      </c>
      <c r="F112" s="8" t="s">
        <v>135</v>
      </c>
      <c r="G112" s="8" t="s">
        <v>540</v>
      </c>
      <c r="H112" s="8" t="s">
        <v>315</v>
      </c>
      <c r="I112" s="26">
        <f>I113</f>
        <v>214.15672000000001</v>
      </c>
      <c r="J112" s="52">
        <f>J113</f>
        <v>214.15672000000001</v>
      </c>
      <c r="K112" s="26">
        <f t="shared" si="4"/>
        <v>100</v>
      </c>
      <c r="L112" s="383"/>
    </row>
    <row r="113" spans="1:15" ht="18" customHeight="1">
      <c r="A113" s="188" t="s">
        <v>317</v>
      </c>
      <c r="B113" s="8" t="s">
        <v>135</v>
      </c>
      <c r="C113" s="8" t="s">
        <v>108</v>
      </c>
      <c r="D113" s="8" t="s">
        <v>100</v>
      </c>
      <c r="E113" s="8" t="s">
        <v>124</v>
      </c>
      <c r="F113" s="8" t="s">
        <v>135</v>
      </c>
      <c r="G113" s="8" t="s">
        <v>540</v>
      </c>
      <c r="H113" s="8" t="s">
        <v>314</v>
      </c>
      <c r="I113" s="26">
        <f>'прил 3'!J269</f>
        <v>214.15672000000001</v>
      </c>
      <c r="J113" s="26">
        <f>'прил 3'!K269</f>
        <v>214.15672000000001</v>
      </c>
      <c r="K113" s="26">
        <f t="shared" si="4"/>
        <v>100</v>
      </c>
      <c r="L113" s="383"/>
    </row>
    <row r="114" spans="1:15" ht="18" customHeight="1">
      <c r="A114" s="194" t="s">
        <v>147</v>
      </c>
      <c r="B114" s="8" t="s">
        <v>135</v>
      </c>
      <c r="C114" s="8" t="s">
        <v>109</v>
      </c>
      <c r="D114" s="8"/>
      <c r="E114" s="11"/>
      <c r="F114" s="11"/>
      <c r="G114" s="39"/>
      <c r="H114" s="32"/>
      <c r="I114" s="26">
        <f>I115</f>
        <v>1</v>
      </c>
      <c r="J114" s="52">
        <f>J115</f>
        <v>0</v>
      </c>
      <c r="K114" s="26">
        <f t="shared" si="4"/>
        <v>0</v>
      </c>
      <c r="L114" s="383"/>
    </row>
    <row r="115" spans="1:15" ht="36" customHeight="1">
      <c r="A115" s="55" t="s">
        <v>496</v>
      </c>
      <c r="B115" s="8" t="s">
        <v>135</v>
      </c>
      <c r="C115" s="8" t="s">
        <v>109</v>
      </c>
      <c r="D115" s="8" t="s">
        <v>107</v>
      </c>
      <c r="E115" s="8" t="s">
        <v>101</v>
      </c>
      <c r="F115" s="8"/>
      <c r="G115" s="8"/>
      <c r="H115" s="8"/>
      <c r="I115" s="26">
        <f>SUM(I117)</f>
        <v>1</v>
      </c>
      <c r="J115" s="52">
        <f>SUM(J117)</f>
        <v>0</v>
      </c>
      <c r="K115" s="26">
        <f t="shared" si="4"/>
        <v>0</v>
      </c>
      <c r="L115" s="383"/>
    </row>
    <row r="116" spans="1:15" ht="36" customHeight="1">
      <c r="A116" s="139" t="s">
        <v>495</v>
      </c>
      <c r="B116" s="8" t="s">
        <v>135</v>
      </c>
      <c r="C116" s="8" t="s">
        <v>109</v>
      </c>
      <c r="D116" s="8" t="s">
        <v>107</v>
      </c>
      <c r="E116" s="8" t="s">
        <v>124</v>
      </c>
      <c r="F116" s="8"/>
      <c r="G116" s="8"/>
      <c r="H116" s="8"/>
      <c r="I116" s="26">
        <f>I117</f>
        <v>1</v>
      </c>
      <c r="J116" s="52">
        <f>J117</f>
        <v>0</v>
      </c>
      <c r="K116" s="26">
        <f t="shared" si="4"/>
        <v>0</v>
      </c>
      <c r="L116" s="383"/>
    </row>
    <row r="117" spans="1:15" ht="18" customHeight="1">
      <c r="A117" s="122" t="s">
        <v>471</v>
      </c>
      <c r="B117" s="8" t="s">
        <v>135</v>
      </c>
      <c r="C117" s="8" t="s">
        <v>109</v>
      </c>
      <c r="D117" s="8" t="s">
        <v>107</v>
      </c>
      <c r="E117" s="8" t="s">
        <v>124</v>
      </c>
      <c r="F117" s="8" t="s">
        <v>99</v>
      </c>
      <c r="G117" s="8" t="s">
        <v>187</v>
      </c>
      <c r="H117" s="8"/>
      <c r="I117" s="26">
        <f>SUM(I119)</f>
        <v>1</v>
      </c>
      <c r="J117" s="52">
        <f>SUM(J119)</f>
        <v>0</v>
      </c>
      <c r="K117" s="26">
        <f t="shared" si="4"/>
        <v>0</v>
      </c>
      <c r="L117" s="383"/>
    </row>
    <row r="118" spans="1:15" ht="18" customHeight="1">
      <c r="A118" s="122" t="s">
        <v>324</v>
      </c>
      <c r="B118" s="8" t="s">
        <v>135</v>
      </c>
      <c r="C118" s="8" t="s">
        <v>109</v>
      </c>
      <c r="D118" s="8" t="s">
        <v>107</v>
      </c>
      <c r="E118" s="8" t="s">
        <v>124</v>
      </c>
      <c r="F118" s="8" t="s">
        <v>99</v>
      </c>
      <c r="G118" s="8" t="s">
        <v>187</v>
      </c>
      <c r="H118" s="8" t="s">
        <v>322</v>
      </c>
      <c r="I118" s="26">
        <f>I119</f>
        <v>1</v>
      </c>
      <c r="J118" s="52">
        <f>J119</f>
        <v>0</v>
      </c>
      <c r="K118" s="26">
        <f t="shared" si="4"/>
        <v>0</v>
      </c>
      <c r="L118" s="383"/>
    </row>
    <row r="119" spans="1:15" ht="18" customHeight="1">
      <c r="A119" s="122" t="s">
        <v>177</v>
      </c>
      <c r="B119" s="8" t="s">
        <v>135</v>
      </c>
      <c r="C119" s="8" t="s">
        <v>109</v>
      </c>
      <c r="D119" s="8" t="s">
        <v>107</v>
      </c>
      <c r="E119" s="8" t="s">
        <v>124</v>
      </c>
      <c r="F119" s="8" t="s">
        <v>99</v>
      </c>
      <c r="G119" s="8" t="s">
        <v>187</v>
      </c>
      <c r="H119" s="8" t="s">
        <v>176</v>
      </c>
      <c r="I119" s="26">
        <f>'прил 3'!J103</f>
        <v>1</v>
      </c>
      <c r="J119" s="52">
        <f>'прил 3'!K103</f>
        <v>0</v>
      </c>
      <c r="K119" s="26">
        <f t="shared" si="4"/>
        <v>0</v>
      </c>
      <c r="L119" s="383"/>
    </row>
    <row r="120" spans="1:15" ht="18" customHeight="1">
      <c r="A120" s="122" t="s">
        <v>148</v>
      </c>
      <c r="B120" s="45" t="s">
        <v>135</v>
      </c>
      <c r="C120" s="14" t="s">
        <v>173</v>
      </c>
      <c r="D120" s="14"/>
      <c r="E120" s="10"/>
      <c r="F120" s="24"/>
      <c r="G120" s="12"/>
      <c r="H120" s="32"/>
      <c r="I120" s="26">
        <f>I121+I130+I139+I144</f>
        <v>9340.4089000000004</v>
      </c>
      <c r="J120" s="52">
        <f>J121+J130+J139+J144</f>
        <v>9248.4180000000015</v>
      </c>
      <c r="K120" s="26">
        <f t="shared" si="4"/>
        <v>99.015129840835996</v>
      </c>
      <c r="L120" s="383"/>
    </row>
    <row r="121" spans="1:15" ht="41.45" customHeight="1">
      <c r="A121" s="194" t="s">
        <v>384</v>
      </c>
      <c r="B121" s="44" t="s">
        <v>135</v>
      </c>
      <c r="C121" s="8" t="s">
        <v>173</v>
      </c>
      <c r="D121" s="8" t="s">
        <v>160</v>
      </c>
      <c r="E121" s="8"/>
      <c r="F121" s="8"/>
      <c r="G121" s="8"/>
      <c r="H121" s="8"/>
      <c r="I121" s="26">
        <f>I123</f>
        <v>8895.5969999999998</v>
      </c>
      <c r="J121" s="52">
        <f>J123</f>
        <v>8804.0990000000002</v>
      </c>
      <c r="K121" s="26">
        <f t="shared" si="4"/>
        <v>98.971423727940916</v>
      </c>
      <c r="L121" s="383"/>
    </row>
    <row r="122" spans="1:15" ht="18" customHeight="1">
      <c r="A122" s="215" t="s">
        <v>19</v>
      </c>
      <c r="B122" s="7" t="s">
        <v>135</v>
      </c>
      <c r="C122" s="7" t="s">
        <v>173</v>
      </c>
      <c r="D122" s="8" t="s">
        <v>160</v>
      </c>
      <c r="E122" s="8" t="s">
        <v>101</v>
      </c>
      <c r="F122" s="7" t="s">
        <v>159</v>
      </c>
      <c r="G122" s="8"/>
      <c r="H122" s="8"/>
      <c r="I122" s="26">
        <f>I123</f>
        <v>8895.5969999999998</v>
      </c>
      <c r="J122" s="52">
        <f>J123</f>
        <v>8804.0990000000002</v>
      </c>
      <c r="K122" s="26">
        <f t="shared" si="4"/>
        <v>98.971423727940916</v>
      </c>
      <c r="L122" s="383"/>
    </row>
    <row r="123" spans="1:15" ht="18" customHeight="1">
      <c r="A123" s="194" t="s">
        <v>119</v>
      </c>
      <c r="B123" s="7" t="s">
        <v>135</v>
      </c>
      <c r="C123" s="7" t="s">
        <v>173</v>
      </c>
      <c r="D123" s="8" t="s">
        <v>160</v>
      </c>
      <c r="E123" s="8" t="s">
        <v>101</v>
      </c>
      <c r="F123" s="7" t="s">
        <v>159</v>
      </c>
      <c r="G123" s="7" t="s">
        <v>197</v>
      </c>
      <c r="H123" s="7"/>
      <c r="I123" s="26">
        <f>I124+I126+I128</f>
        <v>8895.5969999999998</v>
      </c>
      <c r="J123" s="52">
        <f>J124+J126+J128</f>
        <v>8804.0990000000002</v>
      </c>
      <c r="K123" s="26">
        <f t="shared" si="4"/>
        <v>98.971423727940916</v>
      </c>
      <c r="L123" s="383"/>
      <c r="M123" s="143"/>
      <c r="N123" s="143"/>
      <c r="O123" s="143"/>
    </row>
    <row r="124" spans="1:15" ht="54" customHeight="1">
      <c r="A124" s="188" t="s">
        <v>316</v>
      </c>
      <c r="B124" s="8" t="s">
        <v>135</v>
      </c>
      <c r="C124" s="8" t="s">
        <v>173</v>
      </c>
      <c r="D124" s="8" t="s">
        <v>160</v>
      </c>
      <c r="E124" s="8" t="s">
        <v>101</v>
      </c>
      <c r="F124" s="7" t="s">
        <v>159</v>
      </c>
      <c r="G124" s="8" t="s">
        <v>197</v>
      </c>
      <c r="H124" s="8" t="s">
        <v>315</v>
      </c>
      <c r="I124" s="26">
        <f>I125</f>
        <v>5599.9459999999999</v>
      </c>
      <c r="J124" s="52">
        <f>J125</f>
        <v>5599.6989999999996</v>
      </c>
      <c r="K124" s="26">
        <f t="shared" si="4"/>
        <v>99.995589243181982</v>
      </c>
      <c r="L124" s="383"/>
      <c r="M124" s="143"/>
      <c r="N124" s="143"/>
      <c r="O124" s="143"/>
    </row>
    <row r="125" spans="1:15" ht="18" customHeight="1">
      <c r="A125" s="193" t="s">
        <v>342</v>
      </c>
      <c r="B125" s="8" t="s">
        <v>135</v>
      </c>
      <c r="C125" s="8" t="s">
        <v>173</v>
      </c>
      <c r="D125" s="8" t="s">
        <v>160</v>
      </c>
      <c r="E125" s="8" t="s">
        <v>101</v>
      </c>
      <c r="F125" s="7" t="s">
        <v>159</v>
      </c>
      <c r="G125" s="8" t="s">
        <v>197</v>
      </c>
      <c r="H125" s="8" t="s">
        <v>335</v>
      </c>
      <c r="I125" s="26">
        <f>'прил 3'!J275</f>
        <v>5599.9459999999999</v>
      </c>
      <c r="J125" s="52">
        <f>'прил 3'!K275</f>
        <v>5599.6989999999996</v>
      </c>
      <c r="K125" s="26">
        <f t="shared" si="4"/>
        <v>99.995589243181982</v>
      </c>
      <c r="L125" s="414"/>
      <c r="M125" s="143"/>
      <c r="N125" s="143"/>
      <c r="O125" s="143"/>
    </row>
    <row r="126" spans="1:15" ht="18" customHeight="1">
      <c r="A126" s="55" t="s">
        <v>320</v>
      </c>
      <c r="B126" s="8" t="s">
        <v>135</v>
      </c>
      <c r="C126" s="8" t="s">
        <v>173</v>
      </c>
      <c r="D126" s="8" t="s">
        <v>160</v>
      </c>
      <c r="E126" s="8" t="s">
        <v>101</v>
      </c>
      <c r="F126" s="7" t="s">
        <v>159</v>
      </c>
      <c r="G126" s="8" t="s">
        <v>197</v>
      </c>
      <c r="H126" s="8" t="s">
        <v>318</v>
      </c>
      <c r="I126" s="26">
        <f>I127</f>
        <v>2673.6509999999998</v>
      </c>
      <c r="J126" s="26">
        <f>J127</f>
        <v>2582.4090000000001</v>
      </c>
      <c r="K126" s="26">
        <f t="shared" si="4"/>
        <v>96.587363122561626</v>
      </c>
      <c r="L126" s="414"/>
    </row>
    <row r="127" spans="1:15" ht="18" customHeight="1">
      <c r="A127" s="55" t="s">
        <v>321</v>
      </c>
      <c r="B127" s="8" t="s">
        <v>135</v>
      </c>
      <c r="C127" s="8" t="s">
        <v>173</v>
      </c>
      <c r="D127" s="8" t="s">
        <v>160</v>
      </c>
      <c r="E127" s="8" t="s">
        <v>101</v>
      </c>
      <c r="F127" s="7" t="s">
        <v>159</v>
      </c>
      <c r="G127" s="8" t="s">
        <v>197</v>
      </c>
      <c r="H127" s="8" t="s">
        <v>319</v>
      </c>
      <c r="I127" s="26">
        <f>'прил 3'!J277</f>
        <v>2673.6509999999998</v>
      </c>
      <c r="J127" s="26">
        <f>'прил 3'!K277</f>
        <v>2582.4090000000001</v>
      </c>
      <c r="K127" s="26">
        <f t="shared" si="4"/>
        <v>96.587363122561626</v>
      </c>
      <c r="L127" s="383"/>
    </row>
    <row r="128" spans="1:15" ht="18" customHeight="1">
      <c r="A128" s="122" t="s">
        <v>324</v>
      </c>
      <c r="B128" s="8" t="s">
        <v>135</v>
      </c>
      <c r="C128" s="8" t="s">
        <v>173</v>
      </c>
      <c r="D128" s="8" t="s">
        <v>160</v>
      </c>
      <c r="E128" s="8" t="s">
        <v>101</v>
      </c>
      <c r="F128" s="7" t="s">
        <v>159</v>
      </c>
      <c r="G128" s="8" t="s">
        <v>197</v>
      </c>
      <c r="H128" s="8" t="s">
        <v>322</v>
      </c>
      <c r="I128" s="26">
        <f>I129</f>
        <v>622</v>
      </c>
      <c r="J128" s="52">
        <f>J129</f>
        <v>621.99099999999999</v>
      </c>
      <c r="K128" s="26">
        <f t="shared" si="4"/>
        <v>99.998553054662381</v>
      </c>
      <c r="L128" s="383"/>
    </row>
    <row r="129" spans="1:15" ht="18" customHeight="1">
      <c r="A129" s="122" t="s">
        <v>325</v>
      </c>
      <c r="B129" s="8" t="s">
        <v>135</v>
      </c>
      <c r="C129" s="8" t="s">
        <v>173</v>
      </c>
      <c r="D129" s="8" t="s">
        <v>160</v>
      </c>
      <c r="E129" s="8" t="s">
        <v>101</v>
      </c>
      <c r="F129" s="7" t="s">
        <v>159</v>
      </c>
      <c r="G129" s="8" t="s">
        <v>197</v>
      </c>
      <c r="H129" s="8" t="s">
        <v>323</v>
      </c>
      <c r="I129" s="26">
        <f>'прил 3'!J278</f>
        <v>622</v>
      </c>
      <c r="J129" s="52">
        <f>'прил 3'!K278</f>
        <v>621.99099999999999</v>
      </c>
      <c r="K129" s="26">
        <f t="shared" si="4"/>
        <v>99.998553054662381</v>
      </c>
      <c r="L129" s="414"/>
    </row>
    <row r="130" spans="1:15" ht="45" customHeight="1">
      <c r="A130" s="194" t="s">
        <v>385</v>
      </c>
      <c r="B130" s="8" t="s">
        <v>135</v>
      </c>
      <c r="C130" s="8" t="s">
        <v>173</v>
      </c>
      <c r="D130" s="8" t="s">
        <v>162</v>
      </c>
      <c r="E130" s="8"/>
      <c r="F130" s="8"/>
      <c r="G130" s="8"/>
      <c r="H130" s="8"/>
      <c r="I130" s="26">
        <f>I131</f>
        <v>289.44200000000001</v>
      </c>
      <c r="J130" s="26">
        <f>J131</f>
        <v>288.95</v>
      </c>
      <c r="K130" s="26">
        <f t="shared" si="4"/>
        <v>99.830017758307349</v>
      </c>
      <c r="L130" s="383"/>
    </row>
    <row r="131" spans="1:15" ht="36" customHeight="1">
      <c r="A131" s="221" t="s">
        <v>32</v>
      </c>
      <c r="B131" s="8" t="s">
        <v>135</v>
      </c>
      <c r="C131" s="8" t="s">
        <v>173</v>
      </c>
      <c r="D131" s="8" t="s">
        <v>162</v>
      </c>
      <c r="E131" s="8" t="s">
        <v>101</v>
      </c>
      <c r="F131" s="8" t="s">
        <v>162</v>
      </c>
      <c r="G131" s="8"/>
      <c r="H131" s="8"/>
      <c r="I131" s="26">
        <f>I132</f>
        <v>289.44200000000001</v>
      </c>
      <c r="J131" s="26">
        <f>J132</f>
        <v>288.95</v>
      </c>
      <c r="K131" s="26">
        <f t="shared" si="4"/>
        <v>99.830017758307349</v>
      </c>
      <c r="L131" s="414"/>
    </row>
    <row r="132" spans="1:15" ht="18" customHeight="1">
      <c r="A132" s="194" t="s">
        <v>105</v>
      </c>
      <c r="B132" s="8" t="s">
        <v>135</v>
      </c>
      <c r="C132" s="8" t="s">
        <v>173</v>
      </c>
      <c r="D132" s="8" t="s">
        <v>162</v>
      </c>
      <c r="E132" s="8" t="s">
        <v>101</v>
      </c>
      <c r="F132" s="8" t="s">
        <v>162</v>
      </c>
      <c r="G132" s="8" t="s">
        <v>196</v>
      </c>
      <c r="H132" s="8"/>
      <c r="I132" s="26">
        <f>I133+I135+I137</f>
        <v>289.44200000000001</v>
      </c>
      <c r="J132" s="26">
        <f>J133+J135+J137</f>
        <v>288.95</v>
      </c>
      <c r="K132" s="26">
        <f t="shared" si="4"/>
        <v>99.830017758307349</v>
      </c>
      <c r="L132" s="414"/>
    </row>
    <row r="133" spans="1:15" ht="54" customHeight="1">
      <c r="A133" s="188" t="s">
        <v>316</v>
      </c>
      <c r="B133" s="8" t="s">
        <v>135</v>
      </c>
      <c r="C133" s="8" t="s">
        <v>173</v>
      </c>
      <c r="D133" s="8" t="s">
        <v>162</v>
      </c>
      <c r="E133" s="8" t="s">
        <v>101</v>
      </c>
      <c r="F133" s="8" t="s">
        <v>162</v>
      </c>
      <c r="G133" s="8" t="s">
        <v>196</v>
      </c>
      <c r="H133" s="8" t="s">
        <v>315</v>
      </c>
      <c r="I133" s="26">
        <f>I134</f>
        <v>260.65300000000002</v>
      </c>
      <c r="J133" s="26">
        <f>J134</f>
        <v>260.65300000000002</v>
      </c>
      <c r="K133" s="26">
        <f t="shared" si="4"/>
        <v>100</v>
      </c>
      <c r="L133" s="414"/>
    </row>
    <row r="134" spans="1:15" ht="18" customHeight="1">
      <c r="A134" s="193" t="s">
        <v>342</v>
      </c>
      <c r="B134" s="8" t="s">
        <v>135</v>
      </c>
      <c r="C134" s="8" t="s">
        <v>173</v>
      </c>
      <c r="D134" s="8" t="s">
        <v>162</v>
      </c>
      <c r="E134" s="8" t="s">
        <v>101</v>
      </c>
      <c r="F134" s="8" t="s">
        <v>162</v>
      </c>
      <c r="G134" s="8" t="s">
        <v>196</v>
      </c>
      <c r="H134" s="8" t="s">
        <v>335</v>
      </c>
      <c r="I134" s="26">
        <f>'прил 3'!J284</f>
        <v>260.65300000000002</v>
      </c>
      <c r="J134" s="26">
        <f>'прил 3'!K284</f>
        <v>260.65300000000002</v>
      </c>
      <c r="K134" s="26">
        <f t="shared" si="4"/>
        <v>100</v>
      </c>
      <c r="L134" s="414"/>
    </row>
    <row r="135" spans="1:15" ht="18" customHeight="1">
      <c r="A135" s="55" t="s">
        <v>320</v>
      </c>
      <c r="B135" s="8" t="s">
        <v>135</v>
      </c>
      <c r="C135" s="8" t="s">
        <v>173</v>
      </c>
      <c r="D135" s="8" t="s">
        <v>162</v>
      </c>
      <c r="E135" s="8" t="s">
        <v>101</v>
      </c>
      <c r="F135" s="8" t="s">
        <v>162</v>
      </c>
      <c r="G135" s="8" t="s">
        <v>196</v>
      </c>
      <c r="H135" s="8" t="s">
        <v>318</v>
      </c>
      <c r="I135" s="26">
        <f>I136</f>
        <v>27.789000000000001</v>
      </c>
      <c r="J135" s="26">
        <f>J136</f>
        <v>27.789000000000001</v>
      </c>
      <c r="K135" s="26">
        <f t="shared" si="4"/>
        <v>100</v>
      </c>
      <c r="L135" s="414"/>
    </row>
    <row r="136" spans="1:15" ht="18" customHeight="1">
      <c r="A136" s="55" t="s">
        <v>321</v>
      </c>
      <c r="B136" s="8" t="s">
        <v>135</v>
      </c>
      <c r="C136" s="8" t="s">
        <v>173</v>
      </c>
      <c r="D136" s="8" t="s">
        <v>162</v>
      </c>
      <c r="E136" s="8" t="s">
        <v>101</v>
      </c>
      <c r="F136" s="8" t="s">
        <v>162</v>
      </c>
      <c r="G136" s="8" t="s">
        <v>196</v>
      </c>
      <c r="H136" s="8" t="s">
        <v>319</v>
      </c>
      <c r="I136" s="26">
        <f>'прил 3'!J286</f>
        <v>27.789000000000001</v>
      </c>
      <c r="J136" s="26">
        <f>'прил 3'!K286</f>
        <v>27.789000000000001</v>
      </c>
      <c r="K136" s="26">
        <f t="shared" si="4"/>
        <v>100</v>
      </c>
      <c r="L136" s="383"/>
    </row>
    <row r="137" spans="1:15" ht="18" customHeight="1">
      <c r="A137" s="122" t="s">
        <v>324</v>
      </c>
      <c r="B137" s="8" t="s">
        <v>135</v>
      </c>
      <c r="C137" s="8" t="s">
        <v>173</v>
      </c>
      <c r="D137" s="8" t="s">
        <v>160</v>
      </c>
      <c r="E137" s="8" t="s">
        <v>101</v>
      </c>
      <c r="F137" s="7" t="s">
        <v>159</v>
      </c>
      <c r="G137" s="8" t="s">
        <v>196</v>
      </c>
      <c r="H137" s="8" t="s">
        <v>322</v>
      </c>
      <c r="I137" s="26">
        <f>I138</f>
        <v>1</v>
      </c>
      <c r="J137" s="52">
        <f>J138</f>
        <v>0.50800000000000001</v>
      </c>
      <c r="K137" s="26">
        <f t="shared" ref="K137:K200" si="7">J137/I137*100</f>
        <v>50.8</v>
      </c>
      <c r="L137" s="383"/>
    </row>
    <row r="138" spans="1:15" ht="18" customHeight="1">
      <c r="A138" s="122" t="s">
        <v>325</v>
      </c>
      <c r="B138" s="8" t="s">
        <v>135</v>
      </c>
      <c r="C138" s="8" t="s">
        <v>173</v>
      </c>
      <c r="D138" s="8" t="s">
        <v>160</v>
      </c>
      <c r="E138" s="8" t="s">
        <v>101</v>
      </c>
      <c r="F138" s="7" t="s">
        <v>159</v>
      </c>
      <c r="G138" s="8" t="s">
        <v>196</v>
      </c>
      <c r="H138" s="8" t="s">
        <v>323</v>
      </c>
      <c r="I138" s="26">
        <f>'прил 3'!J288</f>
        <v>1</v>
      </c>
      <c r="J138" s="52">
        <f>'прил 3'!K288</f>
        <v>0.50800000000000001</v>
      </c>
      <c r="K138" s="26">
        <f t="shared" si="7"/>
        <v>50.8</v>
      </c>
      <c r="L138" s="414"/>
    </row>
    <row r="139" spans="1:15" ht="34.9" customHeight="1">
      <c r="A139" s="192" t="s">
        <v>365</v>
      </c>
      <c r="B139" s="14" t="s">
        <v>135</v>
      </c>
      <c r="C139" s="14" t="s">
        <v>173</v>
      </c>
      <c r="D139" s="14" t="s">
        <v>225</v>
      </c>
      <c r="E139" s="14"/>
      <c r="F139" s="14"/>
      <c r="G139" s="15"/>
      <c r="H139" s="14"/>
      <c r="I139" s="26">
        <f>I141</f>
        <v>3</v>
      </c>
      <c r="J139" s="52">
        <f>J141</f>
        <v>3</v>
      </c>
      <c r="K139" s="26">
        <f t="shared" si="7"/>
        <v>100</v>
      </c>
      <c r="L139" s="383"/>
    </row>
    <row r="140" spans="1:15" ht="36" customHeight="1">
      <c r="A140" s="224" t="s">
        <v>26</v>
      </c>
      <c r="B140" s="14" t="s">
        <v>135</v>
      </c>
      <c r="C140" s="14" t="s">
        <v>173</v>
      </c>
      <c r="D140" s="14" t="s">
        <v>225</v>
      </c>
      <c r="E140" s="14" t="s">
        <v>101</v>
      </c>
      <c r="F140" s="14" t="s">
        <v>135</v>
      </c>
      <c r="G140" s="15"/>
      <c r="H140" s="14"/>
      <c r="I140" s="26">
        <f t="shared" ref="I140:J142" si="8">I141</f>
        <v>3</v>
      </c>
      <c r="J140" s="52">
        <f t="shared" si="8"/>
        <v>3</v>
      </c>
      <c r="K140" s="26">
        <f t="shared" si="7"/>
        <v>100</v>
      </c>
      <c r="L140" s="383"/>
    </row>
    <row r="141" spans="1:15" ht="18" customHeight="1">
      <c r="A141" s="224" t="s">
        <v>25</v>
      </c>
      <c r="B141" s="14" t="s">
        <v>135</v>
      </c>
      <c r="C141" s="14" t="s">
        <v>173</v>
      </c>
      <c r="D141" s="14" t="s">
        <v>225</v>
      </c>
      <c r="E141" s="14" t="s">
        <v>101</v>
      </c>
      <c r="F141" s="14" t="s">
        <v>135</v>
      </c>
      <c r="G141" s="21">
        <v>42310</v>
      </c>
      <c r="H141" s="14"/>
      <c r="I141" s="26">
        <f t="shared" si="8"/>
        <v>3</v>
      </c>
      <c r="J141" s="52">
        <f t="shared" si="8"/>
        <v>3</v>
      </c>
      <c r="K141" s="26">
        <f t="shared" si="7"/>
        <v>100</v>
      </c>
      <c r="L141" s="383"/>
    </row>
    <row r="142" spans="1:15" ht="18" customHeight="1">
      <c r="A142" s="55" t="s">
        <v>320</v>
      </c>
      <c r="B142" s="14" t="s">
        <v>135</v>
      </c>
      <c r="C142" s="14" t="s">
        <v>173</v>
      </c>
      <c r="D142" s="14" t="s">
        <v>225</v>
      </c>
      <c r="E142" s="14" t="s">
        <v>101</v>
      </c>
      <c r="F142" s="14" t="s">
        <v>135</v>
      </c>
      <c r="G142" s="21">
        <v>42310</v>
      </c>
      <c r="H142" s="14" t="s">
        <v>318</v>
      </c>
      <c r="I142" s="26">
        <f t="shared" si="8"/>
        <v>3</v>
      </c>
      <c r="J142" s="52">
        <f t="shared" si="8"/>
        <v>3</v>
      </c>
      <c r="K142" s="26">
        <f t="shared" si="7"/>
        <v>100</v>
      </c>
      <c r="L142" s="383"/>
    </row>
    <row r="143" spans="1:15" ht="18" customHeight="1">
      <c r="A143" s="55" t="s">
        <v>321</v>
      </c>
      <c r="B143" s="14" t="s">
        <v>135</v>
      </c>
      <c r="C143" s="14" t="s">
        <v>173</v>
      </c>
      <c r="D143" s="14" t="s">
        <v>225</v>
      </c>
      <c r="E143" s="14" t="s">
        <v>101</v>
      </c>
      <c r="F143" s="14" t="s">
        <v>135</v>
      </c>
      <c r="G143" s="21">
        <v>42310</v>
      </c>
      <c r="H143" s="14" t="s">
        <v>319</v>
      </c>
      <c r="I143" s="26">
        <f>'прил 3'!J108</f>
        <v>3</v>
      </c>
      <c r="J143" s="52">
        <f>'прил 3'!K108</f>
        <v>3</v>
      </c>
      <c r="K143" s="26">
        <f t="shared" si="7"/>
        <v>100</v>
      </c>
      <c r="L143" s="414"/>
    </row>
    <row r="144" spans="1:15" s="29" customFormat="1" ht="34.9" customHeight="1">
      <c r="A144" s="194" t="s">
        <v>2</v>
      </c>
      <c r="B144" s="8" t="s">
        <v>135</v>
      </c>
      <c r="C144" s="8" t="s">
        <v>173</v>
      </c>
      <c r="D144" s="2">
        <v>35</v>
      </c>
      <c r="E144" s="8"/>
      <c r="F144" s="8"/>
      <c r="G144" s="8"/>
      <c r="H144" s="8"/>
      <c r="I144" s="149">
        <f>I146+I150</f>
        <v>152.3699</v>
      </c>
      <c r="J144" s="149">
        <f>J146+J150</f>
        <v>152.369</v>
      </c>
      <c r="K144" s="26">
        <f t="shared" si="7"/>
        <v>99.999409332158123</v>
      </c>
      <c r="L144" s="414"/>
      <c r="M144" s="419"/>
      <c r="N144" s="13"/>
      <c r="O144" s="13"/>
    </row>
    <row r="145" spans="1:15" s="29" customFormat="1" ht="18" customHeight="1">
      <c r="A145" s="198" t="s">
        <v>356</v>
      </c>
      <c r="B145" s="8" t="s">
        <v>135</v>
      </c>
      <c r="C145" s="8" t="s">
        <v>173</v>
      </c>
      <c r="D145" s="2">
        <v>35</v>
      </c>
      <c r="E145" s="8" t="s">
        <v>101</v>
      </c>
      <c r="F145" s="8" t="s">
        <v>135</v>
      </c>
      <c r="G145" s="8"/>
      <c r="H145" s="8"/>
      <c r="I145" s="149">
        <f t="shared" ref="I145:J147" si="9">I146</f>
        <v>67.353899999999996</v>
      </c>
      <c r="J145" s="149">
        <f t="shared" si="9"/>
        <v>67.352999999999994</v>
      </c>
      <c r="K145" s="26">
        <f t="shared" si="7"/>
        <v>99.998663774480761</v>
      </c>
      <c r="L145" s="414"/>
      <c r="M145" s="419"/>
      <c r="N145" s="13"/>
      <c r="O145" s="13"/>
    </row>
    <row r="146" spans="1:15" s="29" customFormat="1" ht="18" customHeight="1">
      <c r="A146" s="194" t="s">
        <v>416</v>
      </c>
      <c r="B146" s="8" t="s">
        <v>135</v>
      </c>
      <c r="C146" s="8" t="s">
        <v>173</v>
      </c>
      <c r="D146" s="2">
        <v>35</v>
      </c>
      <c r="E146" s="8" t="s">
        <v>101</v>
      </c>
      <c r="F146" s="8" t="s">
        <v>135</v>
      </c>
      <c r="G146" s="8" t="s">
        <v>248</v>
      </c>
      <c r="H146" s="8"/>
      <c r="I146" s="149">
        <f t="shared" si="9"/>
        <v>67.353899999999996</v>
      </c>
      <c r="J146" s="149">
        <f t="shared" si="9"/>
        <v>67.352999999999994</v>
      </c>
      <c r="K146" s="26">
        <f t="shared" si="7"/>
        <v>99.998663774480761</v>
      </c>
      <c r="L146" s="414"/>
      <c r="M146" s="419"/>
      <c r="N146" s="13"/>
      <c r="O146" s="13"/>
    </row>
    <row r="147" spans="1:15" s="29" customFormat="1" ht="18" customHeight="1">
      <c r="A147" s="55" t="s">
        <v>320</v>
      </c>
      <c r="B147" s="8" t="s">
        <v>135</v>
      </c>
      <c r="C147" s="8" t="s">
        <v>173</v>
      </c>
      <c r="D147" s="2">
        <v>35</v>
      </c>
      <c r="E147" s="8" t="s">
        <v>101</v>
      </c>
      <c r="F147" s="8" t="s">
        <v>135</v>
      </c>
      <c r="G147" s="8" t="s">
        <v>248</v>
      </c>
      <c r="H147" s="8" t="s">
        <v>318</v>
      </c>
      <c r="I147" s="149">
        <f t="shared" si="9"/>
        <v>67.353899999999996</v>
      </c>
      <c r="J147" s="149">
        <f t="shared" si="9"/>
        <v>67.352999999999994</v>
      </c>
      <c r="K147" s="26">
        <f t="shared" si="7"/>
        <v>99.998663774480761</v>
      </c>
      <c r="L147" s="414"/>
      <c r="M147" s="419"/>
      <c r="N147" s="13"/>
      <c r="O147" s="13"/>
    </row>
    <row r="148" spans="1:15" s="29" customFormat="1" ht="18" customHeight="1">
      <c r="A148" s="55" t="s">
        <v>321</v>
      </c>
      <c r="B148" s="8" t="s">
        <v>135</v>
      </c>
      <c r="C148" s="8" t="s">
        <v>173</v>
      </c>
      <c r="D148" s="2">
        <v>35</v>
      </c>
      <c r="E148" s="8" t="s">
        <v>101</v>
      </c>
      <c r="F148" s="8" t="s">
        <v>135</v>
      </c>
      <c r="G148" s="8" t="s">
        <v>248</v>
      </c>
      <c r="H148" s="8" t="s">
        <v>319</v>
      </c>
      <c r="I148" s="149">
        <f>'прил 3'!J114</f>
        <v>67.353899999999996</v>
      </c>
      <c r="J148" s="149">
        <f>'прил 3'!K114</f>
        <v>67.352999999999994</v>
      </c>
      <c r="K148" s="26">
        <f t="shared" si="7"/>
        <v>99.998663774480761</v>
      </c>
      <c r="L148" s="383"/>
      <c r="M148" s="419"/>
      <c r="N148" s="13"/>
      <c r="O148" s="13"/>
    </row>
    <row r="149" spans="1:15" s="29" customFormat="1" ht="18" customHeight="1">
      <c r="A149" s="198" t="s">
        <v>355</v>
      </c>
      <c r="B149" s="8" t="s">
        <v>135</v>
      </c>
      <c r="C149" s="8" t="s">
        <v>173</v>
      </c>
      <c r="D149" s="2">
        <v>35</v>
      </c>
      <c r="E149" s="8" t="s">
        <v>101</v>
      </c>
      <c r="F149" s="8" t="s">
        <v>136</v>
      </c>
      <c r="G149" s="8"/>
      <c r="H149" s="8"/>
      <c r="I149" s="149">
        <f t="shared" ref="I149:J151" si="10">I150</f>
        <v>85.016000000000005</v>
      </c>
      <c r="J149" s="148">
        <f t="shared" si="10"/>
        <v>85.016000000000005</v>
      </c>
      <c r="K149" s="26">
        <f t="shared" si="7"/>
        <v>100</v>
      </c>
      <c r="L149" s="414"/>
      <c r="M149" s="419"/>
      <c r="N149" s="13"/>
      <c r="O149" s="13"/>
    </row>
    <row r="150" spans="1:15" s="29" customFormat="1" ht="18" customHeight="1">
      <c r="A150" s="122" t="s">
        <v>71</v>
      </c>
      <c r="B150" s="8" t="s">
        <v>135</v>
      </c>
      <c r="C150" s="8" t="s">
        <v>173</v>
      </c>
      <c r="D150" s="2">
        <v>35</v>
      </c>
      <c r="E150" s="8" t="s">
        <v>101</v>
      </c>
      <c r="F150" s="8" t="s">
        <v>136</v>
      </c>
      <c r="G150" s="8" t="s">
        <v>249</v>
      </c>
      <c r="H150" s="8"/>
      <c r="I150" s="149">
        <f t="shared" si="10"/>
        <v>85.016000000000005</v>
      </c>
      <c r="J150" s="149">
        <f t="shared" si="10"/>
        <v>85.016000000000005</v>
      </c>
      <c r="K150" s="26">
        <f t="shared" si="7"/>
        <v>100</v>
      </c>
      <c r="L150" s="414"/>
      <c r="M150" s="419"/>
      <c r="N150" s="13"/>
      <c r="O150" s="13"/>
    </row>
    <row r="151" spans="1:15" s="29" customFormat="1" ht="18" customHeight="1">
      <c r="A151" s="55" t="s">
        <v>320</v>
      </c>
      <c r="B151" s="8" t="s">
        <v>135</v>
      </c>
      <c r="C151" s="8" t="s">
        <v>173</v>
      </c>
      <c r="D151" s="2">
        <v>35</v>
      </c>
      <c r="E151" s="8" t="s">
        <v>101</v>
      </c>
      <c r="F151" s="8" t="s">
        <v>136</v>
      </c>
      <c r="G151" s="8" t="s">
        <v>249</v>
      </c>
      <c r="H151" s="8" t="s">
        <v>318</v>
      </c>
      <c r="I151" s="149">
        <f t="shared" si="10"/>
        <v>85.016000000000005</v>
      </c>
      <c r="J151" s="149">
        <f t="shared" si="10"/>
        <v>85.016000000000005</v>
      </c>
      <c r="K151" s="26">
        <f t="shared" si="7"/>
        <v>100</v>
      </c>
      <c r="L151" s="414"/>
      <c r="M151" s="419"/>
      <c r="N151" s="13"/>
      <c r="O151" s="13"/>
    </row>
    <row r="152" spans="1:15" s="29" customFormat="1" ht="18" customHeight="1">
      <c r="A152" s="55" t="s">
        <v>321</v>
      </c>
      <c r="B152" s="8" t="s">
        <v>135</v>
      </c>
      <c r="C152" s="8" t="s">
        <v>173</v>
      </c>
      <c r="D152" s="2">
        <v>35</v>
      </c>
      <c r="E152" s="8" t="s">
        <v>101</v>
      </c>
      <c r="F152" s="8" t="s">
        <v>136</v>
      </c>
      <c r="G152" s="8" t="s">
        <v>249</v>
      </c>
      <c r="H152" s="8" t="s">
        <v>319</v>
      </c>
      <c r="I152" s="149">
        <f>'прил 3'!J118</f>
        <v>85.016000000000005</v>
      </c>
      <c r="J152" s="149">
        <f>'прил 3'!K118</f>
        <v>85.016000000000005</v>
      </c>
      <c r="K152" s="26">
        <f t="shared" si="7"/>
        <v>100</v>
      </c>
      <c r="L152" s="414"/>
      <c r="M152" s="419"/>
      <c r="N152" s="13"/>
      <c r="O152" s="13"/>
    </row>
    <row r="153" spans="1:15" ht="24.6" customHeight="1">
      <c r="A153" s="122" t="s">
        <v>149</v>
      </c>
      <c r="B153" s="8" t="s">
        <v>159</v>
      </c>
      <c r="C153" s="8" t="s">
        <v>99</v>
      </c>
      <c r="D153" s="8"/>
      <c r="E153" s="8"/>
      <c r="F153" s="8"/>
      <c r="G153" s="8"/>
      <c r="H153" s="8"/>
      <c r="I153" s="26">
        <f>I154+I162+I172</f>
        <v>2400.346</v>
      </c>
      <c r="J153" s="26">
        <f>J154+J162+J172</f>
        <v>2397.1610000000001</v>
      </c>
      <c r="K153" s="26">
        <f t="shared" si="7"/>
        <v>99.867310796026914</v>
      </c>
      <c r="L153" s="383"/>
    </row>
    <row r="154" spans="1:15" ht="27" customHeight="1">
      <c r="A154" s="122" t="s">
        <v>172</v>
      </c>
      <c r="B154" s="8" t="s">
        <v>159</v>
      </c>
      <c r="C154" s="8" t="s">
        <v>136</v>
      </c>
      <c r="D154" s="8"/>
      <c r="E154" s="8"/>
      <c r="F154" s="8"/>
      <c r="G154" s="8"/>
      <c r="H154" s="8"/>
      <c r="I154" s="26">
        <f>I155</f>
        <v>811.2</v>
      </c>
      <c r="J154" s="52">
        <f>J155</f>
        <v>811.2</v>
      </c>
      <c r="K154" s="26">
        <f t="shared" si="7"/>
        <v>100</v>
      </c>
      <c r="L154" s="383"/>
    </row>
    <row r="155" spans="1:15" ht="36" customHeight="1">
      <c r="A155" s="55" t="s">
        <v>496</v>
      </c>
      <c r="B155" s="8" t="s">
        <v>159</v>
      </c>
      <c r="C155" s="8" t="s">
        <v>136</v>
      </c>
      <c r="D155" s="8" t="s">
        <v>107</v>
      </c>
      <c r="E155" s="8" t="s">
        <v>101</v>
      </c>
      <c r="F155" s="8"/>
      <c r="G155" s="8"/>
      <c r="H155" s="8"/>
      <c r="I155" s="26">
        <f>SUM(I156)</f>
        <v>811.2</v>
      </c>
      <c r="J155" s="52">
        <f>J156</f>
        <v>811.2</v>
      </c>
      <c r="K155" s="26">
        <f t="shared" si="7"/>
        <v>100</v>
      </c>
      <c r="L155" s="383"/>
    </row>
    <row r="156" spans="1:15" ht="36" customHeight="1">
      <c r="A156" s="139" t="s">
        <v>495</v>
      </c>
      <c r="B156" s="8" t="s">
        <v>159</v>
      </c>
      <c r="C156" s="8" t="s">
        <v>136</v>
      </c>
      <c r="D156" s="8" t="s">
        <v>107</v>
      </c>
      <c r="E156" s="8" t="s">
        <v>124</v>
      </c>
      <c r="F156" s="8"/>
      <c r="G156" s="8"/>
      <c r="H156" s="8"/>
      <c r="I156" s="26">
        <f>I158+I160</f>
        <v>811.2</v>
      </c>
      <c r="J156" s="52">
        <f>J158+J160</f>
        <v>811.2</v>
      </c>
      <c r="K156" s="26">
        <f t="shared" si="7"/>
        <v>100</v>
      </c>
      <c r="L156" s="383"/>
    </row>
    <row r="157" spans="1:15" ht="36" customHeight="1">
      <c r="A157" s="139" t="s">
        <v>469</v>
      </c>
      <c r="B157" s="8" t="s">
        <v>159</v>
      </c>
      <c r="C157" s="8" t="s">
        <v>136</v>
      </c>
      <c r="D157" s="8" t="s">
        <v>107</v>
      </c>
      <c r="E157" s="8" t="s">
        <v>124</v>
      </c>
      <c r="F157" s="8" t="s">
        <v>99</v>
      </c>
      <c r="G157" s="8" t="s">
        <v>470</v>
      </c>
      <c r="H157" s="8"/>
      <c r="I157" s="26">
        <f>I158+I160</f>
        <v>811.2</v>
      </c>
      <c r="J157" s="52">
        <f>J158+J160</f>
        <v>811.2</v>
      </c>
      <c r="K157" s="26">
        <f t="shared" si="7"/>
        <v>100</v>
      </c>
      <c r="L157" s="383"/>
    </row>
    <row r="158" spans="1:15" ht="54" customHeight="1">
      <c r="A158" s="188" t="s">
        <v>316</v>
      </c>
      <c r="B158" s="8" t="s">
        <v>159</v>
      </c>
      <c r="C158" s="8" t="s">
        <v>136</v>
      </c>
      <c r="D158" s="8" t="s">
        <v>107</v>
      </c>
      <c r="E158" s="8" t="s">
        <v>124</v>
      </c>
      <c r="F158" s="8" t="s">
        <v>99</v>
      </c>
      <c r="G158" s="8" t="s">
        <v>470</v>
      </c>
      <c r="H158" s="8" t="s">
        <v>315</v>
      </c>
      <c r="I158" s="26">
        <f>I159</f>
        <v>658.32312000000002</v>
      </c>
      <c r="J158" s="52">
        <f>J159</f>
        <v>658.32312000000002</v>
      </c>
      <c r="K158" s="26">
        <f t="shared" si="7"/>
        <v>100</v>
      </c>
      <c r="L158" s="383"/>
    </row>
    <row r="159" spans="1:15" ht="18" customHeight="1">
      <c r="A159" s="188" t="s">
        <v>317</v>
      </c>
      <c r="B159" s="8" t="s">
        <v>159</v>
      </c>
      <c r="C159" s="8" t="s">
        <v>136</v>
      </c>
      <c r="D159" s="8" t="s">
        <v>107</v>
      </c>
      <c r="E159" s="8" t="s">
        <v>124</v>
      </c>
      <c r="F159" s="8" t="s">
        <v>99</v>
      </c>
      <c r="G159" s="8" t="s">
        <v>470</v>
      </c>
      <c r="H159" s="8" t="s">
        <v>314</v>
      </c>
      <c r="I159" s="26">
        <f>'прил 3'!J125</f>
        <v>658.32312000000002</v>
      </c>
      <c r="J159" s="52">
        <f>'прил 3'!K125</f>
        <v>658.32312000000002</v>
      </c>
      <c r="K159" s="26">
        <f t="shared" si="7"/>
        <v>100</v>
      </c>
      <c r="L159" s="383"/>
    </row>
    <row r="160" spans="1:15" ht="18" customHeight="1">
      <c r="A160" s="55" t="s">
        <v>320</v>
      </c>
      <c r="B160" s="8" t="s">
        <v>159</v>
      </c>
      <c r="C160" s="8" t="s">
        <v>136</v>
      </c>
      <c r="D160" s="8" t="s">
        <v>107</v>
      </c>
      <c r="E160" s="8" t="s">
        <v>124</v>
      </c>
      <c r="F160" s="8" t="s">
        <v>99</v>
      </c>
      <c r="G160" s="8" t="s">
        <v>470</v>
      </c>
      <c r="H160" s="8" t="s">
        <v>318</v>
      </c>
      <c r="I160" s="26">
        <f>I161</f>
        <v>152.87688</v>
      </c>
      <c r="J160" s="52">
        <f>J161</f>
        <v>152.87688</v>
      </c>
      <c r="K160" s="26">
        <f t="shared" si="7"/>
        <v>100</v>
      </c>
      <c r="L160" s="383"/>
    </row>
    <row r="161" spans="1:15" ht="18" customHeight="1">
      <c r="A161" s="55" t="s">
        <v>321</v>
      </c>
      <c r="B161" s="8" t="s">
        <v>159</v>
      </c>
      <c r="C161" s="8" t="s">
        <v>136</v>
      </c>
      <c r="D161" s="8" t="s">
        <v>107</v>
      </c>
      <c r="E161" s="8" t="s">
        <v>124</v>
      </c>
      <c r="F161" s="8" t="s">
        <v>99</v>
      </c>
      <c r="G161" s="8" t="s">
        <v>470</v>
      </c>
      <c r="H161" s="8" t="s">
        <v>319</v>
      </c>
      <c r="I161" s="26">
        <f>'прил 3'!J126</f>
        <v>152.87688</v>
      </c>
      <c r="J161" s="52">
        <f>'прил 3'!K126</f>
        <v>152.87688</v>
      </c>
      <c r="K161" s="26">
        <f t="shared" si="7"/>
        <v>100</v>
      </c>
      <c r="L161" s="383"/>
    </row>
    <row r="162" spans="1:15" ht="34.9" customHeight="1">
      <c r="A162" s="194" t="s">
        <v>399</v>
      </c>
      <c r="B162" s="7" t="s">
        <v>159</v>
      </c>
      <c r="C162" s="7" t="s">
        <v>161</v>
      </c>
      <c r="D162" s="8"/>
      <c r="E162" s="8"/>
      <c r="F162" s="7"/>
      <c r="G162" s="7"/>
      <c r="H162" s="7"/>
      <c r="I162" s="26">
        <f t="shared" ref="I162:J164" si="11">I163</f>
        <v>1574.146</v>
      </c>
      <c r="J162" s="26">
        <f t="shared" si="11"/>
        <v>1570.961</v>
      </c>
      <c r="K162" s="26">
        <f t="shared" si="7"/>
        <v>99.797668068908479</v>
      </c>
      <c r="L162" s="550"/>
    </row>
    <row r="163" spans="1:15" ht="43.15" customHeight="1">
      <c r="A163" s="122" t="s">
        <v>391</v>
      </c>
      <c r="B163" s="8" t="s">
        <v>159</v>
      </c>
      <c r="C163" s="7" t="s">
        <v>161</v>
      </c>
      <c r="D163" s="8" t="s">
        <v>165</v>
      </c>
      <c r="E163" s="8"/>
      <c r="F163" s="8"/>
      <c r="G163" s="8"/>
      <c r="H163" s="8"/>
      <c r="I163" s="26">
        <f t="shared" si="11"/>
        <v>1574.146</v>
      </c>
      <c r="J163" s="26">
        <f t="shared" si="11"/>
        <v>1570.961</v>
      </c>
      <c r="K163" s="26">
        <f t="shared" si="7"/>
        <v>99.797668068908479</v>
      </c>
      <c r="L163" s="383"/>
    </row>
    <row r="164" spans="1:15" ht="36" customHeight="1">
      <c r="A164" s="122" t="s">
        <v>27</v>
      </c>
      <c r="B164" s="8" t="s">
        <v>159</v>
      </c>
      <c r="C164" s="7" t="s">
        <v>161</v>
      </c>
      <c r="D164" s="8" t="s">
        <v>165</v>
      </c>
      <c r="E164" s="8" t="s">
        <v>101</v>
      </c>
      <c r="F164" s="8" t="s">
        <v>135</v>
      </c>
      <c r="G164" s="8"/>
      <c r="H164" s="8"/>
      <c r="I164" s="26">
        <f t="shared" si="11"/>
        <v>1574.146</v>
      </c>
      <c r="J164" s="26">
        <f t="shared" si="11"/>
        <v>1570.961</v>
      </c>
      <c r="K164" s="26">
        <f t="shared" si="7"/>
        <v>99.797668068908479</v>
      </c>
      <c r="L164" s="383"/>
    </row>
    <row r="165" spans="1:15" ht="42.6" customHeight="1">
      <c r="A165" s="122" t="s">
        <v>106</v>
      </c>
      <c r="B165" s="8" t="s">
        <v>159</v>
      </c>
      <c r="C165" s="7" t="s">
        <v>161</v>
      </c>
      <c r="D165" s="8" t="s">
        <v>165</v>
      </c>
      <c r="E165" s="8" t="s">
        <v>101</v>
      </c>
      <c r="F165" s="8" t="s">
        <v>135</v>
      </c>
      <c r="G165" s="8" t="s">
        <v>198</v>
      </c>
      <c r="H165" s="8"/>
      <c r="I165" s="26">
        <f>I166+I168+I170</f>
        <v>1574.146</v>
      </c>
      <c r="J165" s="26">
        <f>J166+J168+J170</f>
        <v>1570.961</v>
      </c>
      <c r="K165" s="26">
        <f t="shared" si="7"/>
        <v>99.797668068908479</v>
      </c>
      <c r="L165" s="383"/>
    </row>
    <row r="166" spans="1:15" ht="54" customHeight="1">
      <c r="A166" s="188" t="s">
        <v>316</v>
      </c>
      <c r="B166" s="8" t="s">
        <v>159</v>
      </c>
      <c r="C166" s="7" t="s">
        <v>161</v>
      </c>
      <c r="D166" s="8" t="s">
        <v>165</v>
      </c>
      <c r="E166" s="8" t="s">
        <v>101</v>
      </c>
      <c r="F166" s="8" t="s">
        <v>135</v>
      </c>
      <c r="G166" s="8" t="s">
        <v>198</v>
      </c>
      <c r="H166" s="8" t="s">
        <v>315</v>
      </c>
      <c r="I166" s="26">
        <f>I167</f>
        <v>1488.4</v>
      </c>
      <c r="J166" s="26">
        <f>J167</f>
        <v>1485.4739999999999</v>
      </c>
      <c r="K166" s="26">
        <f t="shared" si="7"/>
        <v>99.803413061005102</v>
      </c>
      <c r="L166" s="383"/>
    </row>
    <row r="167" spans="1:15" ht="18" customHeight="1">
      <c r="A167" s="193" t="s">
        <v>342</v>
      </c>
      <c r="B167" s="8" t="s">
        <v>159</v>
      </c>
      <c r="C167" s="7" t="s">
        <v>161</v>
      </c>
      <c r="D167" s="8" t="s">
        <v>165</v>
      </c>
      <c r="E167" s="8" t="s">
        <v>101</v>
      </c>
      <c r="F167" s="8" t="s">
        <v>135</v>
      </c>
      <c r="G167" s="8" t="s">
        <v>198</v>
      </c>
      <c r="H167" s="8" t="s">
        <v>335</v>
      </c>
      <c r="I167" s="26">
        <f>'прил 3'!J295</f>
        <v>1488.4</v>
      </c>
      <c r="J167" s="26">
        <f>'прил 3'!K295</f>
        <v>1485.4739999999999</v>
      </c>
      <c r="K167" s="26">
        <f t="shared" si="7"/>
        <v>99.803413061005102</v>
      </c>
      <c r="L167" s="383"/>
    </row>
    <row r="168" spans="1:15" ht="18" customHeight="1">
      <c r="A168" s="55" t="s">
        <v>320</v>
      </c>
      <c r="B168" s="8" t="s">
        <v>159</v>
      </c>
      <c r="C168" s="7" t="s">
        <v>161</v>
      </c>
      <c r="D168" s="8" t="s">
        <v>165</v>
      </c>
      <c r="E168" s="8" t="s">
        <v>101</v>
      </c>
      <c r="F168" s="8" t="s">
        <v>135</v>
      </c>
      <c r="G168" s="8" t="s">
        <v>198</v>
      </c>
      <c r="H168" s="8" t="s">
        <v>318</v>
      </c>
      <c r="I168" s="26">
        <f>I169</f>
        <v>69.099999999999994</v>
      </c>
      <c r="J168" s="52">
        <f>J169</f>
        <v>68.881</v>
      </c>
      <c r="K168" s="26">
        <f t="shared" si="7"/>
        <v>99.683068017366153</v>
      </c>
      <c r="L168" s="383"/>
    </row>
    <row r="169" spans="1:15" ht="18" customHeight="1">
      <c r="A169" s="55" t="s">
        <v>321</v>
      </c>
      <c r="B169" s="8" t="s">
        <v>159</v>
      </c>
      <c r="C169" s="7" t="s">
        <v>161</v>
      </c>
      <c r="D169" s="8" t="s">
        <v>165</v>
      </c>
      <c r="E169" s="8" t="s">
        <v>101</v>
      </c>
      <c r="F169" s="8" t="s">
        <v>135</v>
      </c>
      <c r="G169" s="8" t="s">
        <v>198</v>
      </c>
      <c r="H169" s="8" t="s">
        <v>319</v>
      </c>
      <c r="I169" s="26">
        <f>'прил 3'!J297</f>
        <v>69.099999999999994</v>
      </c>
      <c r="J169" s="52">
        <f>'прил 3'!K297</f>
        <v>68.881</v>
      </c>
      <c r="K169" s="26">
        <f t="shared" si="7"/>
        <v>99.683068017366153</v>
      </c>
      <c r="L169" s="417"/>
    </row>
    <row r="170" spans="1:15" s="29" customFormat="1" ht="18" customHeight="1">
      <c r="A170" s="122" t="s">
        <v>324</v>
      </c>
      <c r="B170" s="8" t="s">
        <v>159</v>
      </c>
      <c r="C170" s="7" t="s">
        <v>161</v>
      </c>
      <c r="D170" s="8" t="s">
        <v>165</v>
      </c>
      <c r="E170" s="8" t="s">
        <v>101</v>
      </c>
      <c r="F170" s="8" t="s">
        <v>135</v>
      </c>
      <c r="G170" s="8" t="s">
        <v>198</v>
      </c>
      <c r="H170" s="8" t="s">
        <v>322</v>
      </c>
      <c r="I170" s="9">
        <f>I171</f>
        <v>16.646000000000001</v>
      </c>
      <c r="J170" s="51">
        <f>J171</f>
        <v>16.606000000000002</v>
      </c>
      <c r="K170" s="26">
        <f t="shared" si="7"/>
        <v>99.759702030517843</v>
      </c>
      <c r="L170" s="417"/>
      <c r="M170" s="238"/>
      <c r="N170" s="238"/>
      <c r="O170" s="13"/>
    </row>
    <row r="171" spans="1:15" s="29" customFormat="1" ht="18" customHeight="1">
      <c r="A171" s="122" t="s">
        <v>325</v>
      </c>
      <c r="B171" s="8" t="s">
        <v>159</v>
      </c>
      <c r="C171" s="7" t="s">
        <v>161</v>
      </c>
      <c r="D171" s="8" t="s">
        <v>165</v>
      </c>
      <c r="E171" s="8" t="s">
        <v>101</v>
      </c>
      <c r="F171" s="8" t="s">
        <v>135</v>
      </c>
      <c r="G171" s="8" t="s">
        <v>198</v>
      </c>
      <c r="H171" s="8" t="s">
        <v>323</v>
      </c>
      <c r="I171" s="9">
        <f>'прил 3'!J298</f>
        <v>16.646000000000001</v>
      </c>
      <c r="J171" s="51">
        <f>'прил 3'!K298</f>
        <v>16.606000000000002</v>
      </c>
      <c r="K171" s="26">
        <f t="shared" si="7"/>
        <v>99.759702030517843</v>
      </c>
      <c r="L171" s="383"/>
      <c r="M171" s="238"/>
      <c r="N171" s="238"/>
      <c r="O171" s="13"/>
    </row>
    <row r="172" spans="1:15" ht="18" customHeight="1">
      <c r="A172" s="206" t="s">
        <v>112</v>
      </c>
      <c r="B172" s="2" t="s">
        <v>159</v>
      </c>
      <c r="C172" s="2">
        <v>14</v>
      </c>
      <c r="D172" s="2"/>
      <c r="E172" s="17"/>
      <c r="F172" s="2"/>
      <c r="G172" s="16"/>
      <c r="H172" s="32"/>
      <c r="I172" s="26">
        <f>I173+I178</f>
        <v>15</v>
      </c>
      <c r="J172" s="52">
        <f>J173+J178</f>
        <v>15</v>
      </c>
      <c r="K172" s="26">
        <f t="shared" si="7"/>
        <v>100</v>
      </c>
      <c r="L172" s="383"/>
    </row>
    <row r="173" spans="1:15" ht="42" customHeight="1">
      <c r="A173" s="122" t="s">
        <v>51</v>
      </c>
      <c r="B173" s="2" t="s">
        <v>159</v>
      </c>
      <c r="C173" s="2">
        <v>14</v>
      </c>
      <c r="D173" s="2">
        <v>19</v>
      </c>
      <c r="E173" s="17"/>
      <c r="F173" s="2"/>
      <c r="G173" s="16"/>
      <c r="H173" s="32"/>
      <c r="I173" s="26">
        <f t="shared" ref="I173:J176" si="12">I174</f>
        <v>13</v>
      </c>
      <c r="J173" s="52">
        <f t="shared" si="12"/>
        <v>13</v>
      </c>
      <c r="K173" s="26">
        <f t="shared" si="7"/>
        <v>100</v>
      </c>
      <c r="L173" s="383"/>
    </row>
    <row r="174" spans="1:15" ht="43.9" customHeight="1">
      <c r="A174" s="122" t="s">
        <v>28</v>
      </c>
      <c r="B174" s="2" t="s">
        <v>159</v>
      </c>
      <c r="C174" s="2">
        <v>14</v>
      </c>
      <c r="D174" s="2">
        <v>19</v>
      </c>
      <c r="E174" s="17">
        <v>0</v>
      </c>
      <c r="F174" s="8" t="s">
        <v>135</v>
      </c>
      <c r="G174" s="21"/>
      <c r="H174" s="2"/>
      <c r="I174" s="26">
        <f t="shared" si="12"/>
        <v>13</v>
      </c>
      <c r="J174" s="52">
        <f t="shared" si="12"/>
        <v>13</v>
      </c>
      <c r="K174" s="26">
        <f t="shared" si="7"/>
        <v>100</v>
      </c>
      <c r="L174" s="383"/>
    </row>
    <row r="175" spans="1:15" ht="18" customHeight="1">
      <c r="A175" s="122" t="s">
        <v>145</v>
      </c>
      <c r="B175" s="2" t="s">
        <v>159</v>
      </c>
      <c r="C175" s="2">
        <v>14</v>
      </c>
      <c r="D175" s="2">
        <v>19</v>
      </c>
      <c r="E175" s="17">
        <v>0</v>
      </c>
      <c r="F175" s="8" t="s">
        <v>135</v>
      </c>
      <c r="G175" s="21">
        <v>42300</v>
      </c>
      <c r="H175" s="2"/>
      <c r="I175" s="26">
        <f t="shared" si="12"/>
        <v>13</v>
      </c>
      <c r="J175" s="52">
        <f t="shared" si="12"/>
        <v>13</v>
      </c>
      <c r="K175" s="26">
        <f t="shared" si="7"/>
        <v>100</v>
      </c>
      <c r="L175" s="383"/>
    </row>
    <row r="176" spans="1:15" ht="18" customHeight="1">
      <c r="A176" s="55" t="s">
        <v>320</v>
      </c>
      <c r="B176" s="2" t="s">
        <v>159</v>
      </c>
      <c r="C176" s="2">
        <v>14</v>
      </c>
      <c r="D176" s="2">
        <v>19</v>
      </c>
      <c r="E176" s="17">
        <v>0</v>
      </c>
      <c r="F176" s="8" t="s">
        <v>135</v>
      </c>
      <c r="G176" s="21">
        <v>42300</v>
      </c>
      <c r="H176" s="2">
        <v>200</v>
      </c>
      <c r="I176" s="26">
        <f t="shared" si="12"/>
        <v>13</v>
      </c>
      <c r="J176" s="52">
        <f t="shared" si="12"/>
        <v>13</v>
      </c>
      <c r="K176" s="26">
        <f t="shared" si="7"/>
        <v>100</v>
      </c>
      <c r="L176" s="383"/>
    </row>
    <row r="177" spans="1:15" ht="18" customHeight="1">
      <c r="A177" s="55" t="s">
        <v>321</v>
      </c>
      <c r="B177" s="2" t="s">
        <v>159</v>
      </c>
      <c r="C177" s="2">
        <v>14</v>
      </c>
      <c r="D177" s="2">
        <v>19</v>
      </c>
      <c r="E177" s="17">
        <v>0</v>
      </c>
      <c r="F177" s="8" t="s">
        <v>135</v>
      </c>
      <c r="G177" s="21">
        <v>42300</v>
      </c>
      <c r="H177" s="2">
        <v>240</v>
      </c>
      <c r="I177" s="26">
        <f>'прил 3'!J133</f>
        <v>13</v>
      </c>
      <c r="J177" s="52">
        <f>'прил 3'!K133</f>
        <v>13</v>
      </c>
      <c r="K177" s="26">
        <f t="shared" si="7"/>
        <v>100</v>
      </c>
      <c r="L177" s="383"/>
    </row>
    <row r="178" spans="1:15" s="29" customFormat="1" ht="64.150000000000006" customHeight="1">
      <c r="A178" s="194" t="s">
        <v>387</v>
      </c>
      <c r="B178" s="2" t="s">
        <v>159</v>
      </c>
      <c r="C178" s="2">
        <v>14</v>
      </c>
      <c r="D178" s="2">
        <v>31</v>
      </c>
      <c r="E178" s="17"/>
      <c r="F178" s="8"/>
      <c r="G178" s="16"/>
      <c r="H178" s="2"/>
      <c r="I178" s="151">
        <f>I180</f>
        <v>2</v>
      </c>
      <c r="J178" s="150">
        <f>J180</f>
        <v>2</v>
      </c>
      <c r="K178" s="26">
        <f t="shared" si="7"/>
        <v>100</v>
      </c>
      <c r="L178" s="383"/>
      <c r="M178" s="70"/>
      <c r="N178" s="13"/>
      <c r="O178" s="13"/>
    </row>
    <row r="179" spans="1:15" s="29" customFormat="1" ht="36" customHeight="1">
      <c r="A179" s="122" t="s">
        <v>35</v>
      </c>
      <c r="B179" s="2" t="s">
        <v>159</v>
      </c>
      <c r="C179" s="2">
        <v>14</v>
      </c>
      <c r="D179" s="2">
        <v>31</v>
      </c>
      <c r="E179" s="17">
        <v>0</v>
      </c>
      <c r="F179" s="8" t="s">
        <v>135</v>
      </c>
      <c r="G179" s="16"/>
      <c r="H179" s="2"/>
      <c r="I179" s="151">
        <f t="shared" ref="I179:J181" si="13">I180</f>
        <v>2</v>
      </c>
      <c r="J179" s="150">
        <f t="shared" si="13"/>
        <v>2</v>
      </c>
      <c r="K179" s="26">
        <f t="shared" si="7"/>
        <v>100</v>
      </c>
      <c r="L179" s="383"/>
      <c r="M179" s="70"/>
      <c r="N179" s="13"/>
      <c r="O179" s="13"/>
    </row>
    <row r="180" spans="1:15" s="29" customFormat="1" ht="18" customHeight="1">
      <c r="A180" s="122" t="s">
        <v>145</v>
      </c>
      <c r="B180" s="2" t="s">
        <v>159</v>
      </c>
      <c r="C180" s="2">
        <v>14</v>
      </c>
      <c r="D180" s="2">
        <v>31</v>
      </c>
      <c r="E180" s="17">
        <v>0</v>
      </c>
      <c r="F180" s="8" t="s">
        <v>135</v>
      </c>
      <c r="G180" s="21">
        <v>42300</v>
      </c>
      <c r="H180" s="2"/>
      <c r="I180" s="151">
        <f t="shared" si="13"/>
        <v>2</v>
      </c>
      <c r="J180" s="150">
        <f t="shared" si="13"/>
        <v>2</v>
      </c>
      <c r="K180" s="26">
        <f t="shared" si="7"/>
        <v>100</v>
      </c>
      <c r="L180" s="383"/>
      <c r="M180" s="70"/>
      <c r="N180" s="13"/>
      <c r="O180" s="13"/>
    </row>
    <row r="181" spans="1:15" s="29" customFormat="1" ht="18" customHeight="1">
      <c r="A181" s="55" t="s">
        <v>320</v>
      </c>
      <c r="B181" s="2" t="s">
        <v>159</v>
      </c>
      <c r="C181" s="2">
        <v>14</v>
      </c>
      <c r="D181" s="2">
        <v>31</v>
      </c>
      <c r="E181" s="17">
        <v>0</v>
      </c>
      <c r="F181" s="8" t="s">
        <v>135</v>
      </c>
      <c r="G181" s="21">
        <v>42300</v>
      </c>
      <c r="H181" s="2">
        <v>200</v>
      </c>
      <c r="I181" s="151">
        <f t="shared" si="13"/>
        <v>2</v>
      </c>
      <c r="J181" s="150">
        <f t="shared" si="13"/>
        <v>2</v>
      </c>
      <c r="K181" s="26">
        <f t="shared" si="7"/>
        <v>100</v>
      </c>
      <c r="L181" s="383"/>
      <c r="M181" s="70"/>
      <c r="N181" s="13"/>
      <c r="O181" s="13"/>
    </row>
    <row r="182" spans="1:15" s="29" customFormat="1" ht="18" customHeight="1">
      <c r="A182" s="55" t="s">
        <v>321</v>
      </c>
      <c r="B182" s="2" t="s">
        <v>159</v>
      </c>
      <c r="C182" s="2">
        <v>14</v>
      </c>
      <c r="D182" s="2">
        <v>31</v>
      </c>
      <c r="E182" s="17">
        <v>0</v>
      </c>
      <c r="F182" s="8" t="s">
        <v>135</v>
      </c>
      <c r="G182" s="21">
        <v>42300</v>
      </c>
      <c r="H182" s="2">
        <v>240</v>
      </c>
      <c r="I182" s="151">
        <f>'прил 3'!J138</f>
        <v>2</v>
      </c>
      <c r="J182" s="150">
        <f>'прил 3'!K138</f>
        <v>2</v>
      </c>
      <c r="K182" s="26">
        <f t="shared" si="7"/>
        <v>100</v>
      </c>
      <c r="L182" s="383"/>
      <c r="M182" s="70"/>
      <c r="N182" s="13"/>
      <c r="O182" s="13"/>
    </row>
    <row r="183" spans="1:15" ht="18" customHeight="1">
      <c r="A183" s="122" t="s">
        <v>150</v>
      </c>
      <c r="B183" s="8" t="s">
        <v>136</v>
      </c>
      <c r="C183" s="8"/>
      <c r="D183" s="8"/>
      <c r="E183" s="8"/>
      <c r="F183" s="8"/>
      <c r="G183" s="8"/>
      <c r="H183" s="8"/>
      <c r="I183" s="26">
        <f>I184+I205+I217+I223+I211</f>
        <v>5462.1523200000001</v>
      </c>
      <c r="J183" s="26">
        <f>J184+J205+J217+J223+J211</f>
        <v>5347.5589399999999</v>
      </c>
      <c r="K183" s="26">
        <f t="shared" si="7"/>
        <v>97.902047154920794</v>
      </c>
      <c r="L183" s="414"/>
    </row>
    <row r="184" spans="1:15" s="29" customFormat="1" ht="18" customHeight="1">
      <c r="A184" s="122" t="s">
        <v>178</v>
      </c>
      <c r="B184" s="8" t="s">
        <v>136</v>
      </c>
      <c r="C184" s="8" t="s">
        <v>162</v>
      </c>
      <c r="D184" s="8"/>
      <c r="E184" s="8"/>
      <c r="F184" s="8"/>
      <c r="G184" s="8"/>
      <c r="H184" s="8"/>
      <c r="I184" s="26">
        <f>I185+I197</f>
        <v>695.44942000000003</v>
      </c>
      <c r="J184" s="26">
        <f>J185+J197</f>
        <v>675.12141999999994</v>
      </c>
      <c r="K184" s="26">
        <f t="shared" si="7"/>
        <v>97.076998065509912</v>
      </c>
      <c r="L184" s="414"/>
      <c r="M184" s="13"/>
      <c r="N184" s="13"/>
      <c r="O184" s="13"/>
    </row>
    <row r="185" spans="1:15" s="29" customFormat="1" ht="68.45" customHeight="1">
      <c r="A185" s="194" t="s">
        <v>366</v>
      </c>
      <c r="B185" s="8" t="s">
        <v>136</v>
      </c>
      <c r="C185" s="8" t="s">
        <v>162</v>
      </c>
      <c r="D185" s="8" t="s">
        <v>164</v>
      </c>
      <c r="E185" s="10"/>
      <c r="F185" s="10"/>
      <c r="G185" s="8"/>
      <c r="H185" s="8"/>
      <c r="I185" s="149">
        <f>I186</f>
        <v>366.5</v>
      </c>
      <c r="J185" s="149">
        <f>J186</f>
        <v>346.25</v>
      </c>
      <c r="K185" s="26">
        <f t="shared" si="7"/>
        <v>94.474761255115965</v>
      </c>
      <c r="L185" s="414"/>
      <c r="M185" s="13"/>
      <c r="N185" s="13"/>
      <c r="O185" s="13"/>
    </row>
    <row r="186" spans="1:15" s="29" customFormat="1" ht="18" customHeight="1">
      <c r="A186" s="203" t="s">
        <v>188</v>
      </c>
      <c r="B186" s="8" t="s">
        <v>136</v>
      </c>
      <c r="C186" s="8" t="s">
        <v>162</v>
      </c>
      <c r="D186" s="8" t="s">
        <v>164</v>
      </c>
      <c r="E186" s="8" t="s">
        <v>258</v>
      </c>
      <c r="F186" s="11"/>
      <c r="G186" s="8"/>
      <c r="H186" s="8"/>
      <c r="I186" s="149">
        <f>I187</f>
        <v>366.5</v>
      </c>
      <c r="J186" s="149">
        <f>J187</f>
        <v>346.25</v>
      </c>
      <c r="K186" s="26">
        <f t="shared" si="7"/>
        <v>94.474761255115965</v>
      </c>
      <c r="L186" s="414"/>
      <c r="M186" s="13"/>
      <c r="N186" s="13"/>
      <c r="O186" s="13"/>
    </row>
    <row r="187" spans="1:15" s="29" customFormat="1" ht="54" customHeight="1">
      <c r="A187" s="196" t="s">
        <v>226</v>
      </c>
      <c r="B187" s="8" t="s">
        <v>136</v>
      </c>
      <c r="C187" s="8" t="s">
        <v>162</v>
      </c>
      <c r="D187" s="8" t="s">
        <v>164</v>
      </c>
      <c r="E187" s="8" t="s">
        <v>258</v>
      </c>
      <c r="F187" s="8" t="s">
        <v>160</v>
      </c>
      <c r="G187" s="8"/>
      <c r="H187" s="8"/>
      <c r="I187" s="149">
        <f>I190+I193+I196</f>
        <v>366.5</v>
      </c>
      <c r="J187" s="149">
        <f>J190+J193+J196</f>
        <v>346.25</v>
      </c>
      <c r="K187" s="26">
        <f t="shared" si="7"/>
        <v>94.474761255115965</v>
      </c>
      <c r="L187" s="383"/>
      <c r="M187" s="13"/>
      <c r="N187" s="13"/>
      <c r="O187" s="13"/>
    </row>
    <row r="188" spans="1:15" s="29" customFormat="1" ht="170.45" customHeight="1">
      <c r="A188" s="543" t="s">
        <v>420</v>
      </c>
      <c r="B188" s="8" t="s">
        <v>136</v>
      </c>
      <c r="C188" s="8" t="s">
        <v>162</v>
      </c>
      <c r="D188" s="8" t="s">
        <v>164</v>
      </c>
      <c r="E188" s="8" t="s">
        <v>258</v>
      </c>
      <c r="F188" s="8" t="s">
        <v>160</v>
      </c>
      <c r="G188" s="8" t="s">
        <v>189</v>
      </c>
      <c r="H188" s="8"/>
      <c r="I188" s="149">
        <f>I190</f>
        <v>24.9</v>
      </c>
      <c r="J188" s="52">
        <f>J190</f>
        <v>14</v>
      </c>
      <c r="K188" s="26">
        <f t="shared" si="7"/>
        <v>56.224899598393577</v>
      </c>
      <c r="L188" s="414"/>
      <c r="M188" s="13"/>
      <c r="N188" s="13"/>
      <c r="O188" s="13"/>
    </row>
    <row r="189" spans="1:15" s="29" customFormat="1" ht="18" customHeight="1">
      <c r="A189" s="197" t="s">
        <v>327</v>
      </c>
      <c r="B189" s="8" t="s">
        <v>136</v>
      </c>
      <c r="C189" s="8" t="s">
        <v>162</v>
      </c>
      <c r="D189" s="8" t="s">
        <v>164</v>
      </c>
      <c r="E189" s="8" t="s">
        <v>258</v>
      </c>
      <c r="F189" s="8" t="s">
        <v>160</v>
      </c>
      <c r="G189" s="8" t="s">
        <v>189</v>
      </c>
      <c r="H189" s="8" t="s">
        <v>326</v>
      </c>
      <c r="I189" s="149">
        <f>I190</f>
        <v>24.9</v>
      </c>
      <c r="J189" s="149">
        <f>J190</f>
        <v>14</v>
      </c>
      <c r="K189" s="26">
        <f t="shared" si="7"/>
        <v>56.224899598393577</v>
      </c>
      <c r="L189" s="414"/>
      <c r="M189" s="13"/>
      <c r="N189" s="13"/>
      <c r="O189" s="13"/>
    </row>
    <row r="190" spans="1:15" s="29" customFormat="1" ht="18" customHeight="1">
      <c r="A190" s="122" t="s">
        <v>180</v>
      </c>
      <c r="B190" s="8" t="s">
        <v>136</v>
      </c>
      <c r="C190" s="8" t="s">
        <v>162</v>
      </c>
      <c r="D190" s="8" t="s">
        <v>164</v>
      </c>
      <c r="E190" s="8" t="s">
        <v>258</v>
      </c>
      <c r="F190" s="8" t="s">
        <v>160</v>
      </c>
      <c r="G190" s="8" t="s">
        <v>189</v>
      </c>
      <c r="H190" s="8" t="s">
        <v>179</v>
      </c>
      <c r="I190" s="149">
        <f>'прил 3'!J146</f>
        <v>24.9</v>
      </c>
      <c r="J190" s="149">
        <f>'прил 3'!K146</f>
        <v>14</v>
      </c>
      <c r="K190" s="26">
        <f t="shared" si="7"/>
        <v>56.224899598393577</v>
      </c>
      <c r="L190" s="383"/>
      <c r="M190" s="13"/>
      <c r="N190" s="13"/>
      <c r="O190" s="13"/>
    </row>
    <row r="191" spans="1:15" s="29" customFormat="1" ht="153.6" customHeight="1">
      <c r="A191" s="545" t="s">
        <v>522</v>
      </c>
      <c r="B191" s="8" t="s">
        <v>136</v>
      </c>
      <c r="C191" s="8" t="s">
        <v>162</v>
      </c>
      <c r="D191" s="8" t="s">
        <v>164</v>
      </c>
      <c r="E191" s="8" t="s">
        <v>258</v>
      </c>
      <c r="F191" s="8" t="s">
        <v>160</v>
      </c>
      <c r="G191" s="8" t="s">
        <v>190</v>
      </c>
      <c r="H191" s="8"/>
      <c r="I191" s="149">
        <f>I193</f>
        <v>171.8</v>
      </c>
      <c r="J191" s="149">
        <f>J193</f>
        <v>170</v>
      </c>
      <c r="K191" s="26">
        <f t="shared" si="7"/>
        <v>98.952270081490099</v>
      </c>
      <c r="L191" s="414"/>
      <c r="M191" s="13"/>
      <c r="N191" s="13"/>
      <c r="O191" s="13"/>
    </row>
    <row r="192" spans="1:15" s="29" customFormat="1" ht="18" customHeight="1">
      <c r="A192" s="197" t="s">
        <v>327</v>
      </c>
      <c r="B192" s="8" t="s">
        <v>136</v>
      </c>
      <c r="C192" s="8" t="s">
        <v>162</v>
      </c>
      <c r="D192" s="8" t="s">
        <v>164</v>
      </c>
      <c r="E192" s="8" t="s">
        <v>258</v>
      </c>
      <c r="F192" s="8" t="s">
        <v>160</v>
      </c>
      <c r="G192" s="8" t="s">
        <v>190</v>
      </c>
      <c r="H192" s="8" t="s">
        <v>326</v>
      </c>
      <c r="I192" s="149">
        <f>I193</f>
        <v>171.8</v>
      </c>
      <c r="J192" s="149">
        <f>J193</f>
        <v>170</v>
      </c>
      <c r="K192" s="26">
        <f t="shared" si="7"/>
        <v>98.952270081490099</v>
      </c>
      <c r="L192" s="414"/>
      <c r="M192" s="13"/>
      <c r="N192" s="13"/>
      <c r="O192" s="13"/>
    </row>
    <row r="193" spans="1:15" s="29" customFormat="1" ht="18" customHeight="1">
      <c r="A193" s="122" t="s">
        <v>182</v>
      </c>
      <c r="B193" s="8" t="s">
        <v>136</v>
      </c>
      <c r="C193" s="8" t="s">
        <v>162</v>
      </c>
      <c r="D193" s="8" t="s">
        <v>164</v>
      </c>
      <c r="E193" s="8" t="s">
        <v>258</v>
      </c>
      <c r="F193" s="8" t="s">
        <v>160</v>
      </c>
      <c r="G193" s="8" t="s">
        <v>190</v>
      </c>
      <c r="H193" s="8" t="s">
        <v>181</v>
      </c>
      <c r="I193" s="149">
        <f>'прил 3'!J149</f>
        <v>171.8</v>
      </c>
      <c r="J193" s="149">
        <f>'прил 3'!K149</f>
        <v>170</v>
      </c>
      <c r="K193" s="26">
        <f t="shared" si="7"/>
        <v>98.952270081490099</v>
      </c>
      <c r="L193" s="383"/>
      <c r="M193" s="13"/>
      <c r="N193" s="13"/>
      <c r="O193" s="13"/>
    </row>
    <row r="194" spans="1:15" s="29" customFormat="1" ht="157.15" customHeight="1">
      <c r="A194" s="548" t="s">
        <v>517</v>
      </c>
      <c r="B194" s="8" t="s">
        <v>136</v>
      </c>
      <c r="C194" s="8" t="s">
        <v>162</v>
      </c>
      <c r="D194" s="8" t="s">
        <v>164</v>
      </c>
      <c r="E194" s="8" t="s">
        <v>258</v>
      </c>
      <c r="F194" s="8" t="s">
        <v>160</v>
      </c>
      <c r="G194" s="8" t="s">
        <v>191</v>
      </c>
      <c r="H194" s="8"/>
      <c r="I194" s="149">
        <f>I196</f>
        <v>169.8</v>
      </c>
      <c r="J194" s="52">
        <f>J196</f>
        <v>162.25</v>
      </c>
      <c r="K194" s="26">
        <f t="shared" si="7"/>
        <v>95.55359246171966</v>
      </c>
      <c r="L194" s="414"/>
      <c r="M194" s="13"/>
      <c r="N194" s="13"/>
      <c r="O194" s="13"/>
    </row>
    <row r="195" spans="1:15" s="29" customFormat="1" ht="18" customHeight="1">
      <c r="A195" s="197" t="s">
        <v>327</v>
      </c>
      <c r="B195" s="8" t="s">
        <v>136</v>
      </c>
      <c r="C195" s="8" t="s">
        <v>162</v>
      </c>
      <c r="D195" s="8" t="s">
        <v>164</v>
      </c>
      <c r="E195" s="8" t="s">
        <v>258</v>
      </c>
      <c r="F195" s="8" t="s">
        <v>160</v>
      </c>
      <c r="G195" s="8" t="s">
        <v>191</v>
      </c>
      <c r="H195" s="8" t="s">
        <v>326</v>
      </c>
      <c r="I195" s="149">
        <f>I196</f>
        <v>169.8</v>
      </c>
      <c r="J195" s="149">
        <f>J196</f>
        <v>162.25</v>
      </c>
      <c r="K195" s="26">
        <f t="shared" si="7"/>
        <v>95.55359246171966</v>
      </c>
      <c r="L195" s="414"/>
      <c r="M195" s="13"/>
      <c r="N195" s="13"/>
      <c r="O195" s="13"/>
    </row>
    <row r="196" spans="1:15" s="29" customFormat="1" ht="18" customHeight="1">
      <c r="A196" s="122" t="s">
        <v>182</v>
      </c>
      <c r="B196" s="8" t="s">
        <v>136</v>
      </c>
      <c r="C196" s="8" t="s">
        <v>162</v>
      </c>
      <c r="D196" s="8" t="s">
        <v>164</v>
      </c>
      <c r="E196" s="8" t="s">
        <v>258</v>
      </c>
      <c r="F196" s="8" t="s">
        <v>160</v>
      </c>
      <c r="G196" s="8" t="s">
        <v>191</v>
      </c>
      <c r="H196" s="8" t="s">
        <v>181</v>
      </c>
      <c r="I196" s="149">
        <f>'прил 3'!J152</f>
        <v>169.8</v>
      </c>
      <c r="J196" s="149">
        <f>'прил 3'!K152</f>
        <v>162.25</v>
      </c>
      <c r="K196" s="26">
        <f t="shared" si="7"/>
        <v>95.55359246171966</v>
      </c>
      <c r="L196" s="414"/>
      <c r="M196" s="13"/>
      <c r="N196" s="13"/>
      <c r="O196" s="13"/>
    </row>
    <row r="197" spans="1:15" s="29" customFormat="1" ht="36" customHeight="1">
      <c r="A197" s="55" t="s">
        <v>496</v>
      </c>
      <c r="B197" s="8" t="s">
        <v>136</v>
      </c>
      <c r="C197" s="8" t="s">
        <v>162</v>
      </c>
      <c r="D197" s="8" t="s">
        <v>107</v>
      </c>
      <c r="E197" s="8" t="s">
        <v>101</v>
      </c>
      <c r="F197" s="8"/>
      <c r="G197" s="8"/>
      <c r="H197" s="8"/>
      <c r="I197" s="26">
        <f>+I198</f>
        <v>328.94942000000003</v>
      </c>
      <c r="J197" s="26">
        <f>+J198</f>
        <v>328.87142</v>
      </c>
      <c r="K197" s="26">
        <f t="shared" si="7"/>
        <v>99.976288147886066</v>
      </c>
      <c r="L197" s="414"/>
      <c r="M197" s="70"/>
      <c r="N197" s="13"/>
      <c r="O197" s="13"/>
    </row>
    <row r="198" spans="1:15" s="29" customFormat="1" ht="43.9" customHeight="1">
      <c r="A198" s="139" t="s">
        <v>495</v>
      </c>
      <c r="B198" s="8" t="s">
        <v>136</v>
      </c>
      <c r="C198" s="8" t="s">
        <v>162</v>
      </c>
      <c r="D198" s="8" t="s">
        <v>107</v>
      </c>
      <c r="E198" s="8" t="s">
        <v>124</v>
      </c>
      <c r="F198" s="8"/>
      <c r="G198" s="8"/>
      <c r="H198" s="8"/>
      <c r="I198" s="26">
        <f>I202+I199</f>
        <v>328.94942000000003</v>
      </c>
      <c r="J198" s="26">
        <f>J202+J199</f>
        <v>328.87142</v>
      </c>
      <c r="K198" s="26">
        <f t="shared" si="7"/>
        <v>99.976288147886066</v>
      </c>
      <c r="L198" s="383"/>
      <c r="M198" s="70"/>
      <c r="N198" s="13"/>
      <c r="O198" s="13"/>
    </row>
    <row r="199" spans="1:15" s="29" customFormat="1" ht="43.15" customHeight="1">
      <c r="A199" s="219" t="s">
        <v>536</v>
      </c>
      <c r="B199" s="7" t="s">
        <v>136</v>
      </c>
      <c r="C199" s="7" t="s">
        <v>162</v>
      </c>
      <c r="D199" s="7" t="s">
        <v>107</v>
      </c>
      <c r="E199" s="7" t="s">
        <v>124</v>
      </c>
      <c r="F199" s="7" t="s">
        <v>99</v>
      </c>
      <c r="G199" s="7" t="s">
        <v>535</v>
      </c>
      <c r="H199" s="7"/>
      <c r="I199" s="26">
        <f t="shared" ref="I199:L200" si="14">I200</f>
        <v>12.34942</v>
      </c>
      <c r="J199" s="26">
        <f t="shared" si="14"/>
        <v>12.34942</v>
      </c>
      <c r="K199" s="26">
        <f t="shared" si="7"/>
        <v>100</v>
      </c>
      <c r="L199" s="26">
        <f t="shared" si="14"/>
        <v>0</v>
      </c>
      <c r="M199" s="529"/>
      <c r="N199" s="238"/>
    </row>
    <row r="200" spans="1:15" s="29" customFormat="1" ht="25.9" customHeight="1">
      <c r="A200" s="55" t="s">
        <v>320</v>
      </c>
      <c r="B200" s="7" t="s">
        <v>136</v>
      </c>
      <c r="C200" s="7" t="s">
        <v>162</v>
      </c>
      <c r="D200" s="7" t="s">
        <v>107</v>
      </c>
      <c r="E200" s="7" t="s">
        <v>124</v>
      </c>
      <c r="F200" s="7" t="s">
        <v>99</v>
      </c>
      <c r="G200" s="7" t="s">
        <v>535</v>
      </c>
      <c r="H200" s="7" t="s">
        <v>318</v>
      </c>
      <c r="I200" s="26">
        <f t="shared" si="14"/>
        <v>12.34942</v>
      </c>
      <c r="J200" s="26">
        <f t="shared" si="14"/>
        <v>12.34942</v>
      </c>
      <c r="K200" s="26">
        <f t="shared" si="7"/>
        <v>100</v>
      </c>
      <c r="L200" s="26">
        <f t="shared" si="14"/>
        <v>0</v>
      </c>
      <c r="M200" s="529"/>
      <c r="N200" s="238"/>
    </row>
    <row r="201" spans="1:15" s="29" customFormat="1" ht="42.6" customHeight="1">
      <c r="A201" s="55" t="s">
        <v>321</v>
      </c>
      <c r="B201" s="7" t="s">
        <v>136</v>
      </c>
      <c r="C201" s="7" t="s">
        <v>162</v>
      </c>
      <c r="D201" s="7" t="s">
        <v>107</v>
      </c>
      <c r="E201" s="7" t="s">
        <v>124</v>
      </c>
      <c r="F201" s="7" t="s">
        <v>99</v>
      </c>
      <c r="G201" s="7" t="s">
        <v>535</v>
      </c>
      <c r="H201" s="7" t="s">
        <v>319</v>
      </c>
      <c r="I201" s="26">
        <f>'прил 3'!J157</f>
        <v>12.34942</v>
      </c>
      <c r="J201" s="26">
        <f>'прил 3'!K157</f>
        <v>12.34942</v>
      </c>
      <c r="K201" s="26">
        <f t="shared" ref="K201:K264" si="15">J201/I201*100</f>
        <v>100</v>
      </c>
      <c r="L201" s="26"/>
      <c r="M201" s="529"/>
      <c r="N201" s="238"/>
    </row>
    <row r="202" spans="1:15" s="29" customFormat="1" ht="41.45" customHeight="1">
      <c r="A202" s="219" t="s">
        <v>48</v>
      </c>
      <c r="B202" s="8" t="s">
        <v>136</v>
      </c>
      <c r="C202" s="8" t="s">
        <v>162</v>
      </c>
      <c r="D202" s="8" t="s">
        <v>107</v>
      </c>
      <c r="E202" s="8" t="s">
        <v>124</v>
      </c>
      <c r="F202" s="8" t="s">
        <v>99</v>
      </c>
      <c r="G202" s="8" t="s">
        <v>228</v>
      </c>
      <c r="H202" s="8"/>
      <c r="I202" s="26">
        <f>I203</f>
        <v>316.60000000000002</v>
      </c>
      <c r="J202" s="26">
        <f>J203</f>
        <v>316.52199999999999</v>
      </c>
      <c r="K202" s="26">
        <f t="shared" si="15"/>
        <v>99.975363234365119</v>
      </c>
      <c r="L202" s="414"/>
      <c r="M202" s="70"/>
      <c r="N202" s="13"/>
      <c r="O202" s="13"/>
    </row>
    <row r="203" spans="1:15" s="29" customFormat="1" ht="18" customHeight="1">
      <c r="A203" s="55" t="s">
        <v>320</v>
      </c>
      <c r="B203" s="8" t="s">
        <v>136</v>
      </c>
      <c r="C203" s="8" t="s">
        <v>162</v>
      </c>
      <c r="D203" s="8" t="s">
        <v>107</v>
      </c>
      <c r="E203" s="8" t="s">
        <v>124</v>
      </c>
      <c r="F203" s="8" t="s">
        <v>99</v>
      </c>
      <c r="G203" s="8" t="s">
        <v>228</v>
      </c>
      <c r="H203" s="8" t="s">
        <v>318</v>
      </c>
      <c r="I203" s="26">
        <f>I204</f>
        <v>316.60000000000002</v>
      </c>
      <c r="J203" s="26">
        <f>J204</f>
        <v>316.52199999999999</v>
      </c>
      <c r="K203" s="26">
        <f t="shared" si="15"/>
        <v>99.975363234365119</v>
      </c>
      <c r="L203" s="414"/>
      <c r="M203" s="70"/>
      <c r="N203" s="13"/>
      <c r="O203" s="13"/>
    </row>
    <row r="204" spans="1:15" s="29" customFormat="1" ht="18" customHeight="1">
      <c r="A204" s="55" t="s">
        <v>321</v>
      </c>
      <c r="B204" s="8" t="s">
        <v>136</v>
      </c>
      <c r="C204" s="8" t="s">
        <v>162</v>
      </c>
      <c r="D204" s="8" t="s">
        <v>107</v>
      </c>
      <c r="E204" s="8" t="s">
        <v>124</v>
      </c>
      <c r="F204" s="8" t="s">
        <v>99</v>
      </c>
      <c r="G204" s="8" t="s">
        <v>228</v>
      </c>
      <c r="H204" s="8" t="s">
        <v>319</v>
      </c>
      <c r="I204" s="26">
        <f>'прил 3'!J160</f>
        <v>316.60000000000002</v>
      </c>
      <c r="J204" s="26">
        <f>'прил 3'!K160</f>
        <v>316.52199999999999</v>
      </c>
      <c r="K204" s="26">
        <f t="shared" si="15"/>
        <v>99.975363234365119</v>
      </c>
      <c r="L204" s="414"/>
      <c r="M204" s="70"/>
      <c r="N204" s="13"/>
      <c r="O204" s="13"/>
    </row>
    <row r="205" spans="1:15" s="29" customFormat="1" ht="33" customHeight="1">
      <c r="A205" s="55" t="s">
        <v>476</v>
      </c>
      <c r="B205" s="7" t="s">
        <v>136</v>
      </c>
      <c r="C205" s="7" t="s">
        <v>108</v>
      </c>
      <c r="D205" s="7"/>
      <c r="E205" s="7"/>
      <c r="F205" s="7"/>
      <c r="G205" s="7"/>
      <c r="H205" s="7"/>
      <c r="I205" s="26">
        <f>I206</f>
        <v>0</v>
      </c>
      <c r="J205" s="26">
        <f>J206</f>
        <v>0</v>
      </c>
      <c r="K205" s="26" t="e">
        <f t="shared" si="15"/>
        <v>#DIV/0!</v>
      </c>
      <c r="L205" s="26"/>
      <c r="M205" s="196"/>
      <c r="N205" s="238"/>
    </row>
    <row r="206" spans="1:15" s="29" customFormat="1" ht="42" customHeight="1">
      <c r="A206" s="55" t="s">
        <v>496</v>
      </c>
      <c r="B206" s="7" t="s">
        <v>136</v>
      </c>
      <c r="C206" s="7" t="s">
        <v>108</v>
      </c>
      <c r="D206" s="7" t="s">
        <v>107</v>
      </c>
      <c r="E206" s="7" t="s">
        <v>101</v>
      </c>
      <c r="F206" s="7"/>
      <c r="G206" s="7"/>
      <c r="H206" s="7"/>
      <c r="I206" s="26">
        <f>I208</f>
        <v>0</v>
      </c>
      <c r="J206" s="26">
        <f>J208</f>
        <v>0</v>
      </c>
      <c r="K206" s="26" t="e">
        <f t="shared" si="15"/>
        <v>#DIV/0!</v>
      </c>
      <c r="L206" s="26"/>
      <c r="M206" s="196"/>
      <c r="N206" s="238"/>
    </row>
    <row r="207" spans="1:15" s="29" customFormat="1" ht="42" customHeight="1">
      <c r="A207" s="139" t="s">
        <v>495</v>
      </c>
      <c r="B207" s="7" t="s">
        <v>136</v>
      </c>
      <c r="C207" s="7" t="s">
        <v>108</v>
      </c>
      <c r="D207" s="7" t="s">
        <v>107</v>
      </c>
      <c r="E207" s="7" t="s">
        <v>124</v>
      </c>
      <c r="F207" s="7" t="s">
        <v>99</v>
      </c>
      <c r="G207" s="7"/>
      <c r="H207" s="7"/>
      <c r="I207" s="26">
        <f t="shared" ref="I207:J209" si="16">I208</f>
        <v>0</v>
      </c>
      <c r="J207" s="26">
        <f t="shared" si="16"/>
        <v>0</v>
      </c>
      <c r="K207" s="26" t="e">
        <f t="shared" si="15"/>
        <v>#DIV/0!</v>
      </c>
      <c r="L207" s="26"/>
      <c r="M207" s="196"/>
      <c r="N207" s="238"/>
    </row>
    <row r="208" spans="1:15" s="29" customFormat="1" ht="46.15" customHeight="1">
      <c r="A208" s="219" t="s">
        <v>477</v>
      </c>
      <c r="B208" s="7" t="s">
        <v>136</v>
      </c>
      <c r="C208" s="7" t="s">
        <v>108</v>
      </c>
      <c r="D208" s="7" t="s">
        <v>107</v>
      </c>
      <c r="E208" s="7" t="s">
        <v>124</v>
      </c>
      <c r="F208" s="7" t="s">
        <v>99</v>
      </c>
      <c r="G208" s="7" t="s">
        <v>478</v>
      </c>
      <c r="H208" s="7"/>
      <c r="I208" s="26">
        <f t="shared" si="16"/>
        <v>0</v>
      </c>
      <c r="J208" s="26">
        <f t="shared" si="16"/>
        <v>0</v>
      </c>
      <c r="K208" s="26" t="e">
        <f t="shared" si="15"/>
        <v>#DIV/0!</v>
      </c>
      <c r="L208" s="26"/>
      <c r="M208" s="196"/>
      <c r="N208" s="238"/>
    </row>
    <row r="209" spans="1:15" s="29" customFormat="1" ht="25.9" customHeight="1">
      <c r="A209" s="55" t="s">
        <v>320</v>
      </c>
      <c r="B209" s="7" t="s">
        <v>136</v>
      </c>
      <c r="C209" s="7" t="s">
        <v>108</v>
      </c>
      <c r="D209" s="7" t="s">
        <v>107</v>
      </c>
      <c r="E209" s="7" t="s">
        <v>124</v>
      </c>
      <c r="F209" s="7" t="s">
        <v>99</v>
      </c>
      <c r="G209" s="7" t="s">
        <v>478</v>
      </c>
      <c r="H209" s="7" t="s">
        <v>318</v>
      </c>
      <c r="I209" s="26">
        <f t="shared" si="16"/>
        <v>0</v>
      </c>
      <c r="J209" s="26">
        <f t="shared" si="16"/>
        <v>0</v>
      </c>
      <c r="K209" s="26" t="e">
        <f t="shared" si="15"/>
        <v>#DIV/0!</v>
      </c>
      <c r="L209" s="26"/>
      <c r="M209" s="196"/>
      <c r="N209" s="238"/>
    </row>
    <row r="210" spans="1:15" s="29" customFormat="1" ht="36" customHeight="1">
      <c r="A210" s="55" t="s">
        <v>321</v>
      </c>
      <c r="B210" s="7" t="s">
        <v>136</v>
      </c>
      <c r="C210" s="7" t="s">
        <v>108</v>
      </c>
      <c r="D210" s="7" t="s">
        <v>107</v>
      </c>
      <c r="E210" s="7" t="s">
        <v>124</v>
      </c>
      <c r="F210" s="7" t="s">
        <v>99</v>
      </c>
      <c r="G210" s="7" t="s">
        <v>478</v>
      </c>
      <c r="H210" s="7" t="s">
        <v>319</v>
      </c>
      <c r="I210" s="26"/>
      <c r="J210" s="26"/>
      <c r="K210" s="26" t="e">
        <f t="shared" si="15"/>
        <v>#DIV/0!</v>
      </c>
      <c r="L210" s="26"/>
      <c r="M210" s="196"/>
      <c r="N210" s="238"/>
    </row>
    <row r="211" spans="1:15" s="29" customFormat="1" ht="21.6" customHeight="1">
      <c r="A211" s="617" t="s">
        <v>492</v>
      </c>
      <c r="B211" s="7" t="s">
        <v>136</v>
      </c>
      <c r="C211" s="7" t="s">
        <v>165</v>
      </c>
      <c r="D211" s="7"/>
      <c r="E211" s="7"/>
      <c r="F211" s="7"/>
      <c r="G211" s="7"/>
      <c r="H211" s="7"/>
      <c r="I211" s="26">
        <f>I212</f>
        <v>1084.1453799999999</v>
      </c>
      <c r="J211" s="26">
        <f>J212</f>
        <v>989.88</v>
      </c>
      <c r="K211" s="26">
        <f t="shared" si="15"/>
        <v>91.305097845825813</v>
      </c>
      <c r="L211" s="26"/>
      <c r="M211" s="529"/>
      <c r="N211" s="238"/>
    </row>
    <row r="212" spans="1:15" s="29" customFormat="1" ht="42" customHeight="1">
      <c r="A212" s="55" t="s">
        <v>496</v>
      </c>
      <c r="B212" s="7" t="s">
        <v>136</v>
      </c>
      <c r="C212" s="7" t="s">
        <v>165</v>
      </c>
      <c r="D212" s="7" t="s">
        <v>107</v>
      </c>
      <c r="E212" s="7" t="s">
        <v>101</v>
      </c>
      <c r="F212" s="7"/>
      <c r="G212" s="7"/>
      <c r="H212" s="7"/>
      <c r="I212" s="26">
        <f>I213</f>
        <v>1084.1453799999999</v>
      </c>
      <c r="J212" s="26">
        <f>J214</f>
        <v>989.88</v>
      </c>
      <c r="K212" s="26">
        <f t="shared" si="15"/>
        <v>91.305097845825813</v>
      </c>
      <c r="L212" s="26"/>
      <c r="M212" s="529"/>
      <c r="N212" s="238"/>
    </row>
    <row r="213" spans="1:15" s="29" customFormat="1" ht="42" customHeight="1">
      <c r="A213" s="139" t="s">
        <v>495</v>
      </c>
      <c r="B213" s="7" t="s">
        <v>136</v>
      </c>
      <c r="C213" s="7" t="s">
        <v>165</v>
      </c>
      <c r="D213" s="7" t="s">
        <v>107</v>
      </c>
      <c r="E213" s="7" t="s">
        <v>124</v>
      </c>
      <c r="F213" s="7" t="s">
        <v>99</v>
      </c>
      <c r="G213" s="7"/>
      <c r="H213" s="7"/>
      <c r="I213" s="26">
        <f>I214</f>
        <v>1084.1453799999999</v>
      </c>
      <c r="J213" s="26">
        <f>J214</f>
        <v>989.88</v>
      </c>
      <c r="K213" s="26">
        <f t="shared" si="15"/>
        <v>91.305097845825813</v>
      </c>
      <c r="L213" s="26"/>
      <c r="M213" s="529"/>
      <c r="N213" s="238"/>
    </row>
    <row r="214" spans="1:15" s="29" customFormat="1" ht="43.9" customHeight="1">
      <c r="A214" s="219" t="s">
        <v>493</v>
      </c>
      <c r="B214" s="7" t="s">
        <v>136</v>
      </c>
      <c r="C214" s="7" t="s">
        <v>165</v>
      </c>
      <c r="D214" s="7" t="s">
        <v>107</v>
      </c>
      <c r="E214" s="7" t="s">
        <v>124</v>
      </c>
      <c r="F214" s="7" t="s">
        <v>99</v>
      </c>
      <c r="G214" s="7" t="s">
        <v>494</v>
      </c>
      <c r="H214" s="7"/>
      <c r="I214" s="26">
        <f>I215</f>
        <v>1084.1453799999999</v>
      </c>
      <c r="J214" s="26">
        <f>J215</f>
        <v>989.88</v>
      </c>
      <c r="K214" s="26">
        <f t="shared" si="15"/>
        <v>91.305097845825813</v>
      </c>
      <c r="L214" s="26"/>
      <c r="M214" s="529"/>
      <c r="N214" s="238"/>
    </row>
    <row r="215" spans="1:15" s="29" customFormat="1" ht="25.9" customHeight="1">
      <c r="A215" s="55" t="s">
        <v>320</v>
      </c>
      <c r="B215" s="7" t="s">
        <v>136</v>
      </c>
      <c r="C215" s="7" t="s">
        <v>165</v>
      </c>
      <c r="D215" s="7" t="s">
        <v>107</v>
      </c>
      <c r="E215" s="7" t="s">
        <v>124</v>
      </c>
      <c r="F215" s="7" t="s">
        <v>99</v>
      </c>
      <c r="G215" s="7" t="s">
        <v>494</v>
      </c>
      <c r="H215" s="7" t="s">
        <v>318</v>
      </c>
      <c r="I215" s="26">
        <f>I216</f>
        <v>1084.1453799999999</v>
      </c>
      <c r="J215" s="26">
        <f>J216</f>
        <v>989.88</v>
      </c>
      <c r="K215" s="26">
        <f t="shared" si="15"/>
        <v>91.305097845825813</v>
      </c>
      <c r="L215" s="26"/>
      <c r="M215" s="529"/>
      <c r="N215" s="238"/>
    </row>
    <row r="216" spans="1:15" s="29" customFormat="1" ht="33.6" customHeight="1">
      <c r="A216" s="55" t="s">
        <v>321</v>
      </c>
      <c r="B216" s="7" t="s">
        <v>136</v>
      </c>
      <c r="C216" s="7" t="s">
        <v>165</v>
      </c>
      <c r="D216" s="7" t="s">
        <v>107</v>
      </c>
      <c r="E216" s="7" t="s">
        <v>124</v>
      </c>
      <c r="F216" s="7" t="s">
        <v>99</v>
      </c>
      <c r="G216" s="7" t="s">
        <v>494</v>
      </c>
      <c r="H216" s="7" t="s">
        <v>319</v>
      </c>
      <c r="I216" s="26">
        <f>'прил 3'!J172</f>
        <v>1084.1453799999999</v>
      </c>
      <c r="J216" s="26">
        <f>'прил 3'!K172</f>
        <v>989.88</v>
      </c>
      <c r="K216" s="26">
        <f t="shared" si="15"/>
        <v>91.305097845825813</v>
      </c>
      <c r="L216" s="26"/>
      <c r="M216" s="619"/>
      <c r="N216" s="238"/>
    </row>
    <row r="217" spans="1:15" s="29" customFormat="1" ht="18" customHeight="1">
      <c r="A217" s="122" t="s">
        <v>174</v>
      </c>
      <c r="B217" s="8" t="s">
        <v>136</v>
      </c>
      <c r="C217" s="8" t="s">
        <v>164</v>
      </c>
      <c r="D217" s="8"/>
      <c r="E217" s="8"/>
      <c r="F217" s="23"/>
      <c r="G217" s="21"/>
      <c r="H217" s="32"/>
      <c r="I217" s="149">
        <f>I218</f>
        <v>2061.5</v>
      </c>
      <c r="J217" s="52">
        <f>J218</f>
        <v>2061.5</v>
      </c>
      <c r="K217" s="26">
        <f t="shared" si="15"/>
        <v>100</v>
      </c>
      <c r="L217" s="383"/>
      <c r="M217" s="13"/>
      <c r="N217" s="13"/>
      <c r="O217" s="13"/>
    </row>
    <row r="218" spans="1:15" s="29" customFormat="1" ht="54" customHeight="1">
      <c r="A218" s="122" t="s">
        <v>0</v>
      </c>
      <c r="B218" s="8" t="s">
        <v>136</v>
      </c>
      <c r="C218" s="8" t="s">
        <v>164</v>
      </c>
      <c r="D218" s="8" t="s">
        <v>173</v>
      </c>
      <c r="E218" s="8"/>
      <c r="F218" s="8"/>
      <c r="G218" s="8"/>
      <c r="H218" s="8"/>
      <c r="I218" s="26">
        <f>I220</f>
        <v>2061.5</v>
      </c>
      <c r="J218" s="52">
        <f>J220</f>
        <v>2061.5</v>
      </c>
      <c r="K218" s="26">
        <f t="shared" si="15"/>
        <v>100</v>
      </c>
      <c r="L218" s="383"/>
      <c r="M218" s="13"/>
      <c r="N218" s="13"/>
      <c r="O218" s="13"/>
    </row>
    <row r="219" spans="1:15" s="29" customFormat="1" ht="43.15" customHeight="1">
      <c r="A219" s="215" t="s">
        <v>29</v>
      </c>
      <c r="B219" s="8" t="s">
        <v>136</v>
      </c>
      <c r="C219" s="8" t="s">
        <v>164</v>
      </c>
      <c r="D219" s="8" t="s">
        <v>173</v>
      </c>
      <c r="E219" s="8" t="s">
        <v>101</v>
      </c>
      <c r="F219" s="8" t="s">
        <v>135</v>
      </c>
      <c r="G219" s="8"/>
      <c r="H219" s="8"/>
      <c r="I219" s="26">
        <f>I220</f>
        <v>2061.5</v>
      </c>
      <c r="J219" s="52">
        <f>J220</f>
        <v>2061.5</v>
      </c>
      <c r="K219" s="26">
        <f t="shared" si="15"/>
        <v>100</v>
      </c>
      <c r="L219" s="383"/>
      <c r="M219" s="13"/>
      <c r="N219" s="13"/>
      <c r="O219" s="13"/>
    </row>
    <row r="220" spans="1:15" s="29" customFormat="1" ht="149.44999999999999" customHeight="1">
      <c r="A220" s="225" t="s">
        <v>10</v>
      </c>
      <c r="B220" s="8" t="s">
        <v>136</v>
      </c>
      <c r="C220" s="8" t="s">
        <v>164</v>
      </c>
      <c r="D220" s="8" t="s">
        <v>173</v>
      </c>
      <c r="E220" s="8" t="s">
        <v>101</v>
      </c>
      <c r="F220" s="8" t="s">
        <v>135</v>
      </c>
      <c r="G220" s="8" t="s">
        <v>259</v>
      </c>
      <c r="H220" s="8"/>
      <c r="I220" s="26">
        <f>SUM(I222)</f>
        <v>2061.5</v>
      </c>
      <c r="J220" s="52">
        <f>J222</f>
        <v>2061.5</v>
      </c>
      <c r="K220" s="26">
        <f t="shared" si="15"/>
        <v>100</v>
      </c>
      <c r="L220" s="383"/>
      <c r="M220" s="13"/>
      <c r="N220" s="13"/>
      <c r="O220" s="13"/>
    </row>
    <row r="221" spans="1:15" s="29" customFormat="1" ht="18" customHeight="1">
      <c r="A221" s="126" t="s">
        <v>337</v>
      </c>
      <c r="B221" s="8" t="s">
        <v>136</v>
      </c>
      <c r="C221" s="8" t="s">
        <v>164</v>
      </c>
      <c r="D221" s="8" t="s">
        <v>173</v>
      </c>
      <c r="E221" s="8" t="s">
        <v>101</v>
      </c>
      <c r="F221" s="8" t="s">
        <v>135</v>
      </c>
      <c r="G221" s="8" t="s">
        <v>259</v>
      </c>
      <c r="H221" s="8" t="s">
        <v>336</v>
      </c>
      <c r="I221" s="26">
        <f>I222</f>
        <v>2061.5</v>
      </c>
      <c r="J221" s="52">
        <f>J222</f>
        <v>2061.5</v>
      </c>
      <c r="K221" s="26">
        <f t="shared" si="15"/>
        <v>100</v>
      </c>
      <c r="L221" s="383"/>
      <c r="M221" s="13"/>
      <c r="N221" s="13"/>
      <c r="O221" s="13"/>
    </row>
    <row r="222" spans="1:15" s="29" customFormat="1">
      <c r="A222" s="122" t="s">
        <v>118</v>
      </c>
      <c r="B222" s="8" t="s">
        <v>136</v>
      </c>
      <c r="C222" s="8" t="s">
        <v>164</v>
      </c>
      <c r="D222" s="8" t="s">
        <v>173</v>
      </c>
      <c r="E222" s="8" t="s">
        <v>101</v>
      </c>
      <c r="F222" s="8" t="s">
        <v>135</v>
      </c>
      <c r="G222" s="8" t="s">
        <v>259</v>
      </c>
      <c r="H222" s="8" t="s">
        <v>117</v>
      </c>
      <c r="I222" s="26">
        <f>'прил 3'!J306</f>
        <v>2061.5</v>
      </c>
      <c r="J222" s="52">
        <f>'прил 3'!K306</f>
        <v>2061.5</v>
      </c>
      <c r="K222" s="26">
        <f t="shared" si="15"/>
        <v>100</v>
      </c>
      <c r="L222" s="383"/>
      <c r="M222" s="13"/>
      <c r="N222" s="13"/>
      <c r="O222" s="13"/>
    </row>
    <row r="223" spans="1:15" ht="18" customHeight="1">
      <c r="A223" s="209" t="s">
        <v>113</v>
      </c>
      <c r="B223" s="2" t="s">
        <v>136</v>
      </c>
      <c r="C223" s="2">
        <v>12</v>
      </c>
      <c r="D223" s="2"/>
      <c r="E223" s="8"/>
      <c r="F223" s="2"/>
      <c r="G223" s="18"/>
      <c r="H223" s="32"/>
      <c r="I223" s="26">
        <f>I224+I229</f>
        <v>1621.0575200000001</v>
      </c>
      <c r="J223" s="26">
        <f>J224+J229</f>
        <v>1621.0575200000001</v>
      </c>
      <c r="K223" s="26">
        <f t="shared" si="15"/>
        <v>100</v>
      </c>
      <c r="L223" s="383"/>
    </row>
    <row r="224" spans="1:15" ht="43.15" customHeight="1">
      <c r="A224" s="194" t="s">
        <v>388</v>
      </c>
      <c r="B224" s="2" t="s">
        <v>136</v>
      </c>
      <c r="C224" s="2">
        <v>12</v>
      </c>
      <c r="D224" s="2">
        <v>29</v>
      </c>
      <c r="E224" s="8"/>
      <c r="F224" s="2"/>
      <c r="G224" s="8"/>
      <c r="H224" s="32"/>
      <c r="I224" s="26">
        <f>I226</f>
        <v>5</v>
      </c>
      <c r="J224" s="52">
        <f>J226</f>
        <v>5</v>
      </c>
      <c r="K224" s="26">
        <f t="shared" si="15"/>
        <v>100</v>
      </c>
      <c r="L224" s="383"/>
    </row>
    <row r="225" spans="1:15" ht="42.75" customHeight="1">
      <c r="A225" s="269" t="s">
        <v>33</v>
      </c>
      <c r="B225" s="2" t="s">
        <v>136</v>
      </c>
      <c r="C225" s="2">
        <v>12</v>
      </c>
      <c r="D225" s="2">
        <v>29</v>
      </c>
      <c r="E225" s="8" t="s">
        <v>101</v>
      </c>
      <c r="F225" s="23" t="s">
        <v>135</v>
      </c>
      <c r="G225" s="19"/>
      <c r="H225" s="34"/>
      <c r="I225" s="26">
        <f t="shared" ref="I225:J227" si="17">I226</f>
        <v>5</v>
      </c>
      <c r="J225" s="52">
        <f t="shared" si="17"/>
        <v>5</v>
      </c>
      <c r="K225" s="26">
        <f t="shared" si="15"/>
        <v>100</v>
      </c>
      <c r="L225" s="383"/>
    </row>
    <row r="226" spans="1:15" ht="19.149999999999999" customHeight="1">
      <c r="A226" s="55" t="s">
        <v>34</v>
      </c>
      <c r="B226" s="2" t="s">
        <v>136</v>
      </c>
      <c r="C226" s="2">
        <v>12</v>
      </c>
      <c r="D226" s="2">
        <v>29</v>
      </c>
      <c r="E226" s="8" t="s">
        <v>101</v>
      </c>
      <c r="F226" s="23" t="s">
        <v>135</v>
      </c>
      <c r="G226" s="19" t="s">
        <v>192</v>
      </c>
      <c r="H226" s="34"/>
      <c r="I226" s="26">
        <f t="shared" si="17"/>
        <v>5</v>
      </c>
      <c r="J226" s="52">
        <f t="shared" si="17"/>
        <v>5</v>
      </c>
      <c r="K226" s="26">
        <f t="shared" si="15"/>
        <v>100</v>
      </c>
      <c r="L226" s="383"/>
    </row>
    <row r="227" spans="1:15" ht="18" customHeight="1">
      <c r="A227" s="55" t="s">
        <v>320</v>
      </c>
      <c r="B227" s="2" t="s">
        <v>136</v>
      </c>
      <c r="C227" s="2">
        <v>12</v>
      </c>
      <c r="D227" s="2">
        <v>29</v>
      </c>
      <c r="E227" s="8" t="s">
        <v>101</v>
      </c>
      <c r="F227" s="23" t="s">
        <v>135</v>
      </c>
      <c r="G227" s="19" t="s">
        <v>192</v>
      </c>
      <c r="H227" s="34">
        <v>200</v>
      </c>
      <c r="I227" s="26">
        <f t="shared" si="17"/>
        <v>5</v>
      </c>
      <c r="J227" s="52">
        <f t="shared" si="17"/>
        <v>5</v>
      </c>
      <c r="K227" s="26">
        <f t="shared" si="15"/>
        <v>100</v>
      </c>
      <c r="L227" s="383"/>
    </row>
    <row r="228" spans="1:15" ht="18" customHeight="1">
      <c r="A228" s="55" t="s">
        <v>321</v>
      </c>
      <c r="B228" s="2" t="s">
        <v>136</v>
      </c>
      <c r="C228" s="2">
        <v>12</v>
      </c>
      <c r="D228" s="2">
        <v>29</v>
      </c>
      <c r="E228" s="8" t="s">
        <v>101</v>
      </c>
      <c r="F228" s="23" t="s">
        <v>135</v>
      </c>
      <c r="G228" s="19" t="s">
        <v>192</v>
      </c>
      <c r="H228" s="34">
        <v>240</v>
      </c>
      <c r="I228" s="26">
        <f>'прил 3'!J178</f>
        <v>5</v>
      </c>
      <c r="J228" s="52">
        <f>'прил 3'!K178</f>
        <v>5</v>
      </c>
      <c r="K228" s="26">
        <f t="shared" si="15"/>
        <v>100</v>
      </c>
      <c r="L228" s="703"/>
    </row>
    <row r="229" spans="1:15" s="29" customFormat="1" ht="42" customHeight="1">
      <c r="A229" s="54" t="s">
        <v>2</v>
      </c>
      <c r="B229" s="263" t="s">
        <v>136</v>
      </c>
      <c r="C229" s="263">
        <v>12</v>
      </c>
      <c r="D229" s="263">
        <v>35</v>
      </c>
      <c r="E229" s="7" t="s">
        <v>101</v>
      </c>
      <c r="F229" s="8"/>
      <c r="G229" s="8"/>
      <c r="H229" s="64"/>
      <c r="I229" s="26">
        <f>I231</f>
        <v>1616.0575200000001</v>
      </c>
      <c r="J229" s="26">
        <f>J231</f>
        <v>1616.0575200000001</v>
      </c>
      <c r="K229" s="26">
        <f t="shared" si="15"/>
        <v>100</v>
      </c>
      <c r="L229" s="703"/>
      <c r="M229" s="533"/>
      <c r="N229" s="238"/>
    </row>
    <row r="230" spans="1:15" s="29" customFormat="1" ht="38.450000000000003" customHeight="1">
      <c r="A230" s="269" t="s">
        <v>485</v>
      </c>
      <c r="B230" s="263" t="s">
        <v>136</v>
      </c>
      <c r="C230" s="263">
        <v>12</v>
      </c>
      <c r="D230" s="263">
        <v>35</v>
      </c>
      <c r="E230" s="7" t="s">
        <v>101</v>
      </c>
      <c r="F230" s="8" t="s">
        <v>162</v>
      </c>
      <c r="G230" s="19"/>
      <c r="H230" s="244"/>
      <c r="I230" s="26">
        <f t="shared" ref="I230:J232" si="18">I231</f>
        <v>1616.0575200000001</v>
      </c>
      <c r="J230" s="26">
        <f t="shared" si="18"/>
        <v>1616.0575200000001</v>
      </c>
      <c r="K230" s="26">
        <f t="shared" si="15"/>
        <v>100</v>
      </c>
      <c r="L230" s="703"/>
      <c r="M230" s="529"/>
      <c r="N230" s="238"/>
    </row>
    <row r="231" spans="1:15" s="29" customFormat="1" ht="31.9" customHeight="1">
      <c r="A231" s="55" t="s">
        <v>484</v>
      </c>
      <c r="B231" s="263" t="s">
        <v>136</v>
      </c>
      <c r="C231" s="263">
        <v>12</v>
      </c>
      <c r="D231" s="263">
        <v>35</v>
      </c>
      <c r="E231" s="7" t="s">
        <v>101</v>
      </c>
      <c r="F231" s="8" t="s">
        <v>162</v>
      </c>
      <c r="G231" s="19" t="s">
        <v>483</v>
      </c>
      <c r="H231" s="244"/>
      <c r="I231" s="26">
        <f t="shared" si="18"/>
        <v>1616.0575200000001</v>
      </c>
      <c r="J231" s="26">
        <f t="shared" si="18"/>
        <v>1616.0575200000001</v>
      </c>
      <c r="K231" s="26">
        <f t="shared" si="15"/>
        <v>100</v>
      </c>
      <c r="L231" s="703"/>
      <c r="M231" s="529"/>
      <c r="N231" s="238"/>
    </row>
    <row r="232" spans="1:15" s="29" customFormat="1" ht="32.450000000000003" customHeight="1">
      <c r="A232" s="55" t="s">
        <v>320</v>
      </c>
      <c r="B232" s="263" t="s">
        <v>136</v>
      </c>
      <c r="C232" s="263">
        <v>12</v>
      </c>
      <c r="D232" s="263">
        <v>35</v>
      </c>
      <c r="E232" s="7" t="s">
        <v>101</v>
      </c>
      <c r="F232" s="8" t="s">
        <v>162</v>
      </c>
      <c r="G232" s="19" t="s">
        <v>483</v>
      </c>
      <c r="H232" s="244">
        <v>200</v>
      </c>
      <c r="I232" s="26">
        <f t="shared" si="18"/>
        <v>1616.0575200000001</v>
      </c>
      <c r="J232" s="26">
        <f t="shared" si="18"/>
        <v>1616.0575200000001</v>
      </c>
      <c r="K232" s="26">
        <f t="shared" si="15"/>
        <v>100</v>
      </c>
      <c r="L232" s="703"/>
      <c r="M232" s="529"/>
      <c r="N232" s="238"/>
    </row>
    <row r="233" spans="1:15" s="29" customFormat="1" ht="40.9" customHeight="1">
      <c r="A233" s="55" t="s">
        <v>321</v>
      </c>
      <c r="B233" s="263" t="s">
        <v>136</v>
      </c>
      <c r="C233" s="263">
        <v>12</v>
      </c>
      <c r="D233" s="263">
        <v>35</v>
      </c>
      <c r="E233" s="7" t="s">
        <v>101</v>
      </c>
      <c r="F233" s="8" t="s">
        <v>162</v>
      </c>
      <c r="G233" s="19" t="s">
        <v>483</v>
      </c>
      <c r="H233" s="244">
        <v>240</v>
      </c>
      <c r="I233" s="26">
        <f>'прил 3'!J183</f>
        <v>1616.0575200000001</v>
      </c>
      <c r="J233" s="26">
        <f>'прил 3'!K183</f>
        <v>1616.0575200000001</v>
      </c>
      <c r="K233" s="26">
        <f t="shared" si="15"/>
        <v>100</v>
      </c>
      <c r="L233" s="703"/>
      <c r="M233" s="529"/>
      <c r="N233" s="238"/>
    </row>
    <row r="234" spans="1:15" s="29" customFormat="1" ht="18" customHeight="1">
      <c r="A234" s="122" t="s">
        <v>212</v>
      </c>
      <c r="B234" s="11" t="s">
        <v>162</v>
      </c>
      <c r="C234" s="2"/>
      <c r="D234" s="8"/>
      <c r="E234" s="8"/>
      <c r="F234" s="8"/>
      <c r="G234" s="19"/>
      <c r="H234" s="20"/>
      <c r="I234" s="149">
        <f>I235+I241</f>
        <v>697.27727000000004</v>
      </c>
      <c r="J234" s="149">
        <f>J235+J241</f>
        <v>696.65827000000002</v>
      </c>
      <c r="K234" s="26">
        <f t="shared" si="15"/>
        <v>99.911226132468073</v>
      </c>
      <c r="L234" s="703"/>
      <c r="M234" s="66"/>
      <c r="N234" s="13"/>
      <c r="O234" s="13"/>
    </row>
    <row r="235" spans="1:15" s="29" customFormat="1" ht="18" customHeight="1">
      <c r="A235" s="122" t="s">
        <v>250</v>
      </c>
      <c r="B235" s="11" t="s">
        <v>162</v>
      </c>
      <c r="C235" s="11" t="s">
        <v>135</v>
      </c>
      <c r="D235" s="8"/>
      <c r="E235" s="8"/>
      <c r="F235" s="8"/>
      <c r="G235" s="19"/>
      <c r="H235" s="20"/>
      <c r="I235" s="149">
        <f>I236</f>
        <v>6.5</v>
      </c>
      <c r="J235" s="148">
        <f>J236</f>
        <v>5.8810000000000002</v>
      </c>
      <c r="K235" s="26">
        <f t="shared" si="15"/>
        <v>90.476923076923072</v>
      </c>
      <c r="L235" s="703"/>
      <c r="M235" s="66"/>
      <c r="N235" s="13"/>
      <c r="O235" s="13"/>
    </row>
    <row r="236" spans="1:15" s="29" customFormat="1" ht="36" customHeight="1">
      <c r="A236" s="55" t="s">
        <v>496</v>
      </c>
      <c r="B236" s="11" t="s">
        <v>162</v>
      </c>
      <c r="C236" s="11" t="s">
        <v>135</v>
      </c>
      <c r="D236" s="8" t="s">
        <v>107</v>
      </c>
      <c r="E236" s="8" t="s">
        <v>101</v>
      </c>
      <c r="F236" s="8"/>
      <c r="G236" s="19"/>
      <c r="H236" s="20" t="s">
        <v>276</v>
      </c>
      <c r="I236" s="149">
        <f>I238</f>
        <v>6.5</v>
      </c>
      <c r="J236" s="148">
        <f>J238</f>
        <v>5.8810000000000002</v>
      </c>
      <c r="K236" s="26">
        <f t="shared" si="15"/>
        <v>90.476923076923072</v>
      </c>
      <c r="L236" s="703"/>
      <c r="M236" s="66"/>
      <c r="N236" s="13"/>
      <c r="O236" s="13"/>
    </row>
    <row r="237" spans="1:15" s="29" customFormat="1" ht="36" customHeight="1">
      <c r="A237" s="139" t="s">
        <v>495</v>
      </c>
      <c r="B237" s="11" t="s">
        <v>162</v>
      </c>
      <c r="C237" s="11" t="s">
        <v>135</v>
      </c>
      <c r="D237" s="8" t="s">
        <v>107</v>
      </c>
      <c r="E237" s="8" t="s">
        <v>124</v>
      </c>
      <c r="F237" s="8"/>
      <c r="G237" s="19"/>
      <c r="H237" s="20"/>
      <c r="I237" s="149">
        <f t="shared" ref="I237:J239" si="19">I238</f>
        <v>6.5</v>
      </c>
      <c r="J237" s="148">
        <f t="shared" si="19"/>
        <v>5.8810000000000002</v>
      </c>
      <c r="K237" s="26">
        <f t="shared" si="15"/>
        <v>90.476923076923072</v>
      </c>
      <c r="L237" s="703"/>
      <c r="M237" s="66"/>
      <c r="N237" s="13"/>
      <c r="O237" s="13"/>
    </row>
    <row r="238" spans="1:15" s="29" customFormat="1" ht="18" customHeight="1">
      <c r="A238" s="122" t="s">
        <v>251</v>
      </c>
      <c r="B238" s="11" t="s">
        <v>162</v>
      </c>
      <c r="C238" s="11" t="s">
        <v>135</v>
      </c>
      <c r="D238" s="8" t="s">
        <v>107</v>
      </c>
      <c r="E238" s="8" t="s">
        <v>124</v>
      </c>
      <c r="F238" s="8" t="s">
        <v>99</v>
      </c>
      <c r="G238" s="19" t="s">
        <v>252</v>
      </c>
      <c r="H238" s="20"/>
      <c r="I238" s="149">
        <f t="shared" si="19"/>
        <v>6.5</v>
      </c>
      <c r="J238" s="148">
        <f t="shared" si="19"/>
        <v>5.8810000000000002</v>
      </c>
      <c r="K238" s="26">
        <f t="shared" si="15"/>
        <v>90.476923076923072</v>
      </c>
      <c r="L238" s="703"/>
      <c r="M238" s="66"/>
      <c r="N238" s="13"/>
      <c r="O238" s="13"/>
    </row>
    <row r="239" spans="1:15" s="29" customFormat="1" ht="18" customHeight="1">
      <c r="A239" s="55" t="s">
        <v>320</v>
      </c>
      <c r="B239" s="11" t="s">
        <v>162</v>
      </c>
      <c r="C239" s="11" t="s">
        <v>135</v>
      </c>
      <c r="D239" s="8" t="s">
        <v>107</v>
      </c>
      <c r="E239" s="8" t="s">
        <v>124</v>
      </c>
      <c r="F239" s="8" t="s">
        <v>99</v>
      </c>
      <c r="G239" s="19" t="s">
        <v>252</v>
      </c>
      <c r="H239" s="20">
        <v>200</v>
      </c>
      <c r="I239" s="149">
        <f t="shared" si="19"/>
        <v>6.5</v>
      </c>
      <c r="J239" s="148">
        <f t="shared" si="19"/>
        <v>5.8810000000000002</v>
      </c>
      <c r="K239" s="26">
        <f t="shared" si="15"/>
        <v>90.476923076923072</v>
      </c>
      <c r="L239" s="703"/>
      <c r="M239" s="66"/>
      <c r="N239" s="13"/>
      <c r="O239" s="13"/>
    </row>
    <row r="240" spans="1:15" s="29" customFormat="1" ht="18" customHeight="1">
      <c r="A240" s="55" t="s">
        <v>321</v>
      </c>
      <c r="B240" s="11" t="s">
        <v>162</v>
      </c>
      <c r="C240" s="11" t="s">
        <v>135</v>
      </c>
      <c r="D240" s="8" t="s">
        <v>107</v>
      </c>
      <c r="E240" s="8" t="s">
        <v>124</v>
      </c>
      <c r="F240" s="8" t="s">
        <v>99</v>
      </c>
      <c r="G240" s="19" t="s">
        <v>252</v>
      </c>
      <c r="H240" s="20">
        <v>240</v>
      </c>
      <c r="I240" s="149">
        <f>'прил 3'!J190</f>
        <v>6.5</v>
      </c>
      <c r="J240" s="148">
        <f>'прил 3'!K190</f>
        <v>5.8810000000000002</v>
      </c>
      <c r="K240" s="26">
        <f t="shared" si="15"/>
        <v>90.476923076923072</v>
      </c>
      <c r="L240" s="383"/>
      <c r="M240" s="66"/>
      <c r="N240" s="13"/>
      <c r="O240" s="13"/>
    </row>
    <row r="241" spans="1:15" s="29" customFormat="1" ht="18" customHeight="1">
      <c r="A241" s="207" t="s">
        <v>211</v>
      </c>
      <c r="B241" s="32" t="s">
        <v>162</v>
      </c>
      <c r="C241" s="32" t="s">
        <v>160</v>
      </c>
      <c r="D241" s="8"/>
      <c r="E241" s="8"/>
      <c r="F241" s="69"/>
      <c r="G241" s="19"/>
      <c r="H241" s="20"/>
      <c r="I241" s="149">
        <f>I242</f>
        <v>690.77727000000004</v>
      </c>
      <c r="J241" s="149">
        <f>J242</f>
        <v>690.77727000000004</v>
      </c>
      <c r="K241" s="26">
        <f t="shared" si="15"/>
        <v>100</v>
      </c>
      <c r="L241" s="414"/>
      <c r="M241" s="66"/>
      <c r="N241" s="13"/>
      <c r="O241" s="13"/>
    </row>
    <row r="242" spans="1:15" s="29" customFormat="1" ht="18" customHeight="1">
      <c r="A242" s="207" t="s">
        <v>211</v>
      </c>
      <c r="B242" s="32" t="s">
        <v>162</v>
      </c>
      <c r="C242" s="32" t="s">
        <v>160</v>
      </c>
      <c r="D242" s="8"/>
      <c r="E242" s="8"/>
      <c r="F242" s="69"/>
      <c r="G242" s="19"/>
      <c r="H242" s="20"/>
      <c r="I242" s="149">
        <f>I249+I243</f>
        <v>690.77727000000004</v>
      </c>
      <c r="J242" s="149">
        <f>J249+J243</f>
        <v>690.77727000000004</v>
      </c>
      <c r="K242" s="26">
        <f t="shared" si="15"/>
        <v>100</v>
      </c>
      <c r="L242" s="414"/>
      <c r="M242" s="66"/>
      <c r="N242" s="13"/>
      <c r="O242" s="13"/>
    </row>
    <row r="243" spans="1:15" s="29" customFormat="1" ht="42" customHeight="1">
      <c r="A243" s="139" t="s">
        <v>367</v>
      </c>
      <c r="B243" s="260" t="s">
        <v>162</v>
      </c>
      <c r="C243" s="260" t="s">
        <v>160</v>
      </c>
      <c r="D243" s="7" t="s">
        <v>136</v>
      </c>
      <c r="E243" s="7"/>
      <c r="F243" s="7"/>
      <c r="G243" s="270"/>
      <c r="H243" s="271"/>
      <c r="I243" s="149">
        <f>I245</f>
        <v>580.27026999999998</v>
      </c>
      <c r="J243" s="26">
        <f>J245</f>
        <v>580.27026999999998</v>
      </c>
      <c r="K243" s="26">
        <f t="shared" si="15"/>
        <v>100</v>
      </c>
      <c r="L243" s="26"/>
      <c r="M243" s="529"/>
      <c r="N243" s="272"/>
    </row>
    <row r="244" spans="1:15" s="29" customFormat="1" ht="46.9" customHeight="1">
      <c r="A244" s="139" t="s">
        <v>41</v>
      </c>
      <c r="B244" s="260" t="s">
        <v>162</v>
      </c>
      <c r="C244" s="260" t="s">
        <v>160</v>
      </c>
      <c r="D244" s="7" t="s">
        <v>136</v>
      </c>
      <c r="E244" s="7" t="s">
        <v>124</v>
      </c>
      <c r="F244" s="7"/>
      <c r="G244" s="270"/>
      <c r="H244" s="271"/>
      <c r="I244" s="149">
        <f>I245</f>
        <v>580.27026999999998</v>
      </c>
      <c r="J244" s="149">
        <f>J245</f>
        <v>580.27026999999998</v>
      </c>
      <c r="K244" s="26">
        <f t="shared" si="15"/>
        <v>100</v>
      </c>
      <c r="L244" s="26"/>
      <c r="M244" s="529"/>
      <c r="N244" s="272"/>
    </row>
    <row r="245" spans="1:15" s="29" customFormat="1" ht="39.6" customHeight="1">
      <c r="A245" s="139" t="s">
        <v>524</v>
      </c>
      <c r="B245" s="260" t="s">
        <v>162</v>
      </c>
      <c r="C245" s="260" t="s">
        <v>160</v>
      </c>
      <c r="D245" s="7" t="s">
        <v>136</v>
      </c>
      <c r="E245" s="7" t="s">
        <v>124</v>
      </c>
      <c r="F245" s="7" t="s">
        <v>136</v>
      </c>
      <c r="G245" s="270"/>
      <c r="H245" s="271"/>
      <c r="I245" s="149">
        <f>I246</f>
        <v>580.27026999999998</v>
      </c>
      <c r="J245" s="149">
        <f>J246</f>
        <v>580.27026999999998</v>
      </c>
      <c r="K245" s="26">
        <f t="shared" si="15"/>
        <v>100</v>
      </c>
      <c r="L245" s="26"/>
      <c r="M245" s="529"/>
      <c r="N245" s="272"/>
    </row>
    <row r="246" spans="1:15" s="29" customFormat="1" ht="50.45" customHeight="1">
      <c r="A246" s="55" t="s">
        <v>525</v>
      </c>
      <c r="B246" s="260" t="s">
        <v>162</v>
      </c>
      <c r="C246" s="260" t="s">
        <v>160</v>
      </c>
      <c r="D246" s="7" t="s">
        <v>136</v>
      </c>
      <c r="E246" s="7" t="s">
        <v>124</v>
      </c>
      <c r="F246" s="7" t="s">
        <v>136</v>
      </c>
      <c r="G246" s="270" t="s">
        <v>526</v>
      </c>
      <c r="H246" s="271"/>
      <c r="I246" s="149">
        <f>I248</f>
        <v>580.27026999999998</v>
      </c>
      <c r="J246" s="149">
        <f>J248</f>
        <v>580.27026999999998</v>
      </c>
      <c r="K246" s="26">
        <f t="shared" si="15"/>
        <v>100</v>
      </c>
      <c r="L246" s="26"/>
      <c r="M246" s="529"/>
      <c r="N246" s="272"/>
    </row>
    <row r="247" spans="1:15" s="29" customFormat="1" ht="27" customHeight="1">
      <c r="A247" s="55" t="s">
        <v>320</v>
      </c>
      <c r="B247" s="260" t="s">
        <v>162</v>
      </c>
      <c r="C247" s="260" t="s">
        <v>160</v>
      </c>
      <c r="D247" s="7" t="s">
        <v>136</v>
      </c>
      <c r="E247" s="7" t="s">
        <v>124</v>
      </c>
      <c r="F247" s="7" t="s">
        <v>136</v>
      </c>
      <c r="G247" s="270" t="s">
        <v>526</v>
      </c>
      <c r="H247" s="271">
        <v>200</v>
      </c>
      <c r="I247" s="149">
        <f>I248</f>
        <v>580.27026999999998</v>
      </c>
      <c r="J247" s="149">
        <f>J248</f>
        <v>580.27026999999998</v>
      </c>
      <c r="K247" s="26">
        <f t="shared" si="15"/>
        <v>100</v>
      </c>
      <c r="L247" s="149"/>
      <c r="M247" s="529"/>
      <c r="N247" s="272"/>
    </row>
    <row r="248" spans="1:15" s="29" customFormat="1" ht="40.5" customHeight="1">
      <c r="A248" s="55" t="s">
        <v>321</v>
      </c>
      <c r="B248" s="260" t="s">
        <v>162</v>
      </c>
      <c r="C248" s="260" t="s">
        <v>160</v>
      </c>
      <c r="D248" s="7" t="s">
        <v>136</v>
      </c>
      <c r="E248" s="7" t="s">
        <v>124</v>
      </c>
      <c r="F248" s="7" t="s">
        <v>136</v>
      </c>
      <c r="G248" s="270" t="s">
        <v>526</v>
      </c>
      <c r="H248" s="271">
        <v>240</v>
      </c>
      <c r="I248" s="149">
        <f>'прил 3'!J197</f>
        <v>580.27026999999998</v>
      </c>
      <c r="J248" s="149">
        <f>'прил 3'!K197</f>
        <v>580.27026999999998</v>
      </c>
      <c r="K248" s="26">
        <f t="shared" si="15"/>
        <v>100</v>
      </c>
      <c r="L248" s="149"/>
      <c r="M248" s="529"/>
      <c r="N248" s="272"/>
    </row>
    <row r="249" spans="1:15" ht="36" customHeight="1">
      <c r="A249" s="55" t="s">
        <v>496</v>
      </c>
      <c r="B249" s="32" t="s">
        <v>162</v>
      </c>
      <c r="C249" s="32" t="s">
        <v>160</v>
      </c>
      <c r="D249" s="11" t="s">
        <v>107</v>
      </c>
      <c r="E249" s="11" t="s">
        <v>101</v>
      </c>
      <c r="F249" s="67"/>
      <c r="G249" s="2"/>
      <c r="H249" s="2"/>
      <c r="I249" s="151">
        <f>I250</f>
        <v>110.50700000000001</v>
      </c>
      <c r="J249" s="618">
        <f>J250</f>
        <v>110.50700000000001</v>
      </c>
      <c r="K249" s="26">
        <f t="shared" si="15"/>
        <v>100</v>
      </c>
      <c r="L249" s="414"/>
      <c r="M249" s="420"/>
    </row>
    <row r="250" spans="1:15" ht="36" customHeight="1">
      <c r="A250" s="139" t="s">
        <v>495</v>
      </c>
      <c r="B250" s="32" t="s">
        <v>162</v>
      </c>
      <c r="C250" s="32" t="s">
        <v>160</v>
      </c>
      <c r="D250" s="11" t="s">
        <v>107</v>
      </c>
      <c r="E250" s="11" t="s">
        <v>124</v>
      </c>
      <c r="F250" s="67"/>
      <c r="G250" s="2"/>
      <c r="H250" s="2"/>
      <c r="I250" s="151">
        <f>I251</f>
        <v>110.50700000000001</v>
      </c>
      <c r="J250" s="618">
        <f>J251</f>
        <v>110.50700000000001</v>
      </c>
      <c r="K250" s="26">
        <f t="shared" si="15"/>
        <v>100</v>
      </c>
      <c r="L250" s="383"/>
      <c r="M250" s="420"/>
    </row>
    <row r="251" spans="1:15" ht="58.15" customHeight="1">
      <c r="A251" s="227" t="s">
        <v>11</v>
      </c>
      <c r="B251" s="32" t="s">
        <v>162</v>
      </c>
      <c r="C251" s="32" t="s">
        <v>160</v>
      </c>
      <c r="D251" s="11" t="s">
        <v>107</v>
      </c>
      <c r="E251" s="11" t="s">
        <v>124</v>
      </c>
      <c r="F251" s="67" t="s">
        <v>99</v>
      </c>
      <c r="G251" s="2">
        <v>44101</v>
      </c>
      <c r="H251" s="2"/>
      <c r="I251" s="151">
        <f>I253</f>
        <v>110.50700000000001</v>
      </c>
      <c r="J251" s="618">
        <f>J253</f>
        <v>110.50700000000001</v>
      </c>
      <c r="K251" s="26">
        <f t="shared" si="15"/>
        <v>100</v>
      </c>
      <c r="L251" s="383"/>
      <c r="M251" s="420"/>
    </row>
    <row r="252" spans="1:15" ht="18" customHeight="1">
      <c r="A252" s="126" t="s">
        <v>337</v>
      </c>
      <c r="B252" s="32" t="s">
        <v>162</v>
      </c>
      <c r="C252" s="32" t="s">
        <v>160</v>
      </c>
      <c r="D252" s="11" t="s">
        <v>107</v>
      </c>
      <c r="E252" s="11" t="s">
        <v>124</v>
      </c>
      <c r="F252" s="67" t="s">
        <v>99</v>
      </c>
      <c r="G252" s="2">
        <v>44101</v>
      </c>
      <c r="H252" s="2">
        <v>500</v>
      </c>
      <c r="I252" s="151">
        <f>I253</f>
        <v>110.50700000000001</v>
      </c>
      <c r="J252" s="150">
        <f>J253</f>
        <v>110.50700000000001</v>
      </c>
      <c r="K252" s="26">
        <f t="shared" si="15"/>
        <v>100</v>
      </c>
      <c r="L252" s="383"/>
      <c r="M252" s="420"/>
    </row>
    <row r="253" spans="1:15">
      <c r="A253" s="208" t="s">
        <v>118</v>
      </c>
      <c r="B253" s="32" t="s">
        <v>162</v>
      </c>
      <c r="C253" s="32" t="s">
        <v>160</v>
      </c>
      <c r="D253" s="11" t="s">
        <v>107</v>
      </c>
      <c r="E253" s="11" t="s">
        <v>124</v>
      </c>
      <c r="F253" s="67" t="s">
        <v>99</v>
      </c>
      <c r="G253" s="2">
        <v>44101</v>
      </c>
      <c r="H253" s="2">
        <v>540</v>
      </c>
      <c r="I253" s="151">
        <f>'прил 3'!J313</f>
        <v>110.50700000000001</v>
      </c>
      <c r="J253" s="150">
        <f>'прил 3'!K313</f>
        <v>110.50700000000001</v>
      </c>
      <c r="K253" s="26">
        <f t="shared" si="15"/>
        <v>100</v>
      </c>
      <c r="L253" s="383"/>
      <c r="M253" s="420"/>
    </row>
    <row r="254" spans="1:15" ht="18" customHeight="1">
      <c r="A254" s="122" t="s">
        <v>151</v>
      </c>
      <c r="B254" s="8" t="s">
        <v>163</v>
      </c>
      <c r="C254" s="8"/>
      <c r="D254" s="8"/>
      <c r="E254" s="8"/>
      <c r="F254" s="8"/>
      <c r="G254" s="8"/>
      <c r="H254" s="8"/>
      <c r="I254" s="26">
        <f>I255+I269+I297+I312+I326</f>
        <v>86144.715930000006</v>
      </c>
      <c r="J254" s="26">
        <f>J255+J269+J297+J312+J326</f>
        <v>86087.03793000002</v>
      </c>
      <c r="K254" s="26">
        <f t="shared" si="15"/>
        <v>99.933045225841994</v>
      </c>
      <c r="L254" s="383"/>
    </row>
    <row r="255" spans="1:15" ht="18" customHeight="1">
      <c r="A255" s="122" t="s">
        <v>168</v>
      </c>
      <c r="B255" s="8" t="s">
        <v>163</v>
      </c>
      <c r="C255" s="8" t="s">
        <v>135</v>
      </c>
      <c r="D255" s="8"/>
      <c r="E255" s="8"/>
      <c r="F255" s="8"/>
      <c r="G255" s="8"/>
      <c r="H255" s="8"/>
      <c r="I255" s="26">
        <f>I256</f>
        <v>16358.90814</v>
      </c>
      <c r="J255" s="26">
        <f>J256</f>
        <v>16355.94614</v>
      </c>
      <c r="K255" s="26">
        <f t="shared" si="15"/>
        <v>99.981893657115435</v>
      </c>
      <c r="L255" s="383"/>
    </row>
    <row r="256" spans="1:15" ht="41.45" customHeight="1">
      <c r="A256" s="194" t="s">
        <v>380</v>
      </c>
      <c r="B256" s="8" t="s">
        <v>163</v>
      </c>
      <c r="C256" s="8" t="s">
        <v>135</v>
      </c>
      <c r="D256" s="8" t="s">
        <v>160</v>
      </c>
      <c r="E256" s="8"/>
      <c r="F256" s="8"/>
      <c r="G256" s="8"/>
      <c r="H256" s="8"/>
      <c r="I256" s="26">
        <f>I257</f>
        <v>16358.90814</v>
      </c>
      <c r="J256" s="26">
        <f>J257</f>
        <v>16355.94614</v>
      </c>
      <c r="K256" s="26">
        <f t="shared" si="15"/>
        <v>99.981893657115435</v>
      </c>
      <c r="L256" s="383"/>
    </row>
    <row r="257" spans="1:15" ht="18" customHeight="1">
      <c r="A257" s="204" t="s">
        <v>199</v>
      </c>
      <c r="B257" s="8" t="s">
        <v>163</v>
      </c>
      <c r="C257" s="8" t="s">
        <v>135</v>
      </c>
      <c r="D257" s="8" t="s">
        <v>160</v>
      </c>
      <c r="E257" s="8" t="s">
        <v>101</v>
      </c>
      <c r="F257" s="8" t="s">
        <v>135</v>
      </c>
      <c r="G257" s="8"/>
      <c r="H257" s="8"/>
      <c r="I257" s="149">
        <f>I261+I258+I266</f>
        <v>16358.90814</v>
      </c>
      <c r="J257" s="149">
        <f>J261+J258+J266</f>
        <v>16355.94614</v>
      </c>
      <c r="K257" s="26">
        <f t="shared" si="15"/>
        <v>99.981893657115435</v>
      </c>
      <c r="L257" s="414"/>
    </row>
    <row r="258" spans="1:15" s="29" customFormat="1" ht="44.45" customHeight="1">
      <c r="A258" s="55" t="s">
        <v>389</v>
      </c>
      <c r="B258" s="8" t="s">
        <v>163</v>
      </c>
      <c r="C258" s="8" t="s">
        <v>135</v>
      </c>
      <c r="D258" s="8" t="s">
        <v>160</v>
      </c>
      <c r="E258" s="8" t="s">
        <v>101</v>
      </c>
      <c r="F258" s="8" t="s">
        <v>135</v>
      </c>
      <c r="G258" s="8" t="s">
        <v>74</v>
      </c>
      <c r="H258" s="8"/>
      <c r="I258" s="149">
        <f>I259</f>
        <v>0</v>
      </c>
      <c r="J258" s="149">
        <f>J259</f>
        <v>0</v>
      </c>
      <c r="K258" s="26" t="e">
        <f t="shared" si="15"/>
        <v>#DIV/0!</v>
      </c>
      <c r="L258" s="26"/>
      <c r="M258" s="321"/>
      <c r="N258" s="238"/>
      <c r="O258" s="13"/>
    </row>
    <row r="259" spans="1:15" s="29" customFormat="1" ht="35.450000000000003" customHeight="1">
      <c r="A259" s="173" t="s">
        <v>343</v>
      </c>
      <c r="B259" s="8" t="s">
        <v>163</v>
      </c>
      <c r="C259" s="8" t="s">
        <v>135</v>
      </c>
      <c r="D259" s="8" t="s">
        <v>160</v>
      </c>
      <c r="E259" s="8" t="s">
        <v>101</v>
      </c>
      <c r="F259" s="8" t="s">
        <v>135</v>
      </c>
      <c r="G259" s="8" t="s">
        <v>74</v>
      </c>
      <c r="H259" s="8" t="s">
        <v>338</v>
      </c>
      <c r="I259" s="149">
        <f>I260</f>
        <v>0</v>
      </c>
      <c r="J259" s="149">
        <f>J260</f>
        <v>0</v>
      </c>
      <c r="K259" s="26" t="e">
        <f t="shared" si="15"/>
        <v>#DIV/0!</v>
      </c>
      <c r="L259" s="426"/>
      <c r="M259" s="321"/>
      <c r="N259" s="238"/>
      <c r="O259" s="13"/>
    </row>
    <row r="260" spans="1:15" s="29" customFormat="1" ht="21.6" customHeight="1">
      <c r="A260" s="187" t="s">
        <v>360</v>
      </c>
      <c r="B260" s="8" t="s">
        <v>163</v>
      </c>
      <c r="C260" s="8" t="s">
        <v>135</v>
      </c>
      <c r="D260" s="8" t="s">
        <v>160</v>
      </c>
      <c r="E260" s="8" t="s">
        <v>101</v>
      </c>
      <c r="F260" s="8" t="s">
        <v>135</v>
      </c>
      <c r="G260" s="8" t="s">
        <v>74</v>
      </c>
      <c r="H260" s="8" t="s">
        <v>345</v>
      </c>
      <c r="I260" s="151">
        <f>'прил 3'!J320</f>
        <v>0</v>
      </c>
      <c r="J260" s="151">
        <f>'прил 3'!K320</f>
        <v>0</v>
      </c>
      <c r="K260" s="26" t="e">
        <f t="shared" si="15"/>
        <v>#DIV/0!</v>
      </c>
      <c r="L260" s="426"/>
      <c r="M260" s="321"/>
      <c r="N260" s="238"/>
      <c r="O260" s="13"/>
    </row>
    <row r="261" spans="1:15" s="29" customFormat="1" ht="18" customHeight="1">
      <c r="A261" s="55" t="s">
        <v>255</v>
      </c>
      <c r="B261" s="8" t="s">
        <v>163</v>
      </c>
      <c r="C261" s="8" t="s">
        <v>135</v>
      </c>
      <c r="D261" s="8" t="s">
        <v>160</v>
      </c>
      <c r="E261" s="8" t="s">
        <v>101</v>
      </c>
      <c r="F261" s="8" t="s">
        <v>135</v>
      </c>
      <c r="G261" s="8" t="s">
        <v>256</v>
      </c>
      <c r="H261" s="8"/>
      <c r="I261" s="149">
        <f>I264+I263</f>
        <v>3147.90814</v>
      </c>
      <c r="J261" s="149">
        <f>J264+J263</f>
        <v>3144.94614</v>
      </c>
      <c r="K261" s="26">
        <f t="shared" si="15"/>
        <v>99.905905767631452</v>
      </c>
      <c r="L261" s="414"/>
      <c r="M261" s="70"/>
      <c r="N261" s="13"/>
      <c r="O261" s="13"/>
    </row>
    <row r="262" spans="1:15" s="29" customFormat="1" ht="27" customHeight="1">
      <c r="A262" s="55" t="s">
        <v>320</v>
      </c>
      <c r="B262" s="8" t="s">
        <v>163</v>
      </c>
      <c r="C262" s="8" t="s">
        <v>135</v>
      </c>
      <c r="D262" s="8" t="s">
        <v>160</v>
      </c>
      <c r="E262" s="8" t="s">
        <v>101</v>
      </c>
      <c r="F262" s="8" t="s">
        <v>135</v>
      </c>
      <c r="G262" s="8" t="s">
        <v>256</v>
      </c>
      <c r="H262" s="8" t="s">
        <v>318</v>
      </c>
      <c r="I262" s="149">
        <f>I263</f>
        <v>13.223140000000001</v>
      </c>
      <c r="J262" s="149">
        <f>J263</f>
        <v>13.223140000000001</v>
      </c>
      <c r="K262" s="26">
        <f t="shared" si="15"/>
        <v>100</v>
      </c>
      <c r="L262" s="414"/>
      <c r="M262" s="70"/>
      <c r="N262" s="13"/>
      <c r="O262" s="13"/>
    </row>
    <row r="263" spans="1:15" s="29" customFormat="1" ht="28.15" customHeight="1">
      <c r="A263" s="55" t="s">
        <v>321</v>
      </c>
      <c r="B263" s="8" t="s">
        <v>163</v>
      </c>
      <c r="C263" s="8" t="s">
        <v>135</v>
      </c>
      <c r="D263" s="8" t="s">
        <v>160</v>
      </c>
      <c r="E263" s="8" t="s">
        <v>101</v>
      </c>
      <c r="F263" s="8" t="s">
        <v>135</v>
      </c>
      <c r="G263" s="8" t="s">
        <v>256</v>
      </c>
      <c r="H263" s="8" t="s">
        <v>319</v>
      </c>
      <c r="I263" s="149">
        <f>'прил 3'!J204</f>
        <v>13.223140000000001</v>
      </c>
      <c r="J263" s="149">
        <f>'прил 3'!K204</f>
        <v>13.223140000000001</v>
      </c>
      <c r="K263" s="26">
        <f t="shared" si="15"/>
        <v>100</v>
      </c>
      <c r="L263" s="414"/>
      <c r="M263" s="70"/>
      <c r="N263" s="13"/>
      <c r="O263" s="13"/>
    </row>
    <row r="264" spans="1:15" s="29" customFormat="1" ht="36" customHeight="1">
      <c r="A264" s="196" t="s">
        <v>343</v>
      </c>
      <c r="B264" s="8" t="s">
        <v>163</v>
      </c>
      <c r="C264" s="8" t="s">
        <v>135</v>
      </c>
      <c r="D264" s="8" t="s">
        <v>160</v>
      </c>
      <c r="E264" s="8" t="s">
        <v>101</v>
      </c>
      <c r="F264" s="8" t="s">
        <v>135</v>
      </c>
      <c r="G264" s="8" t="s">
        <v>256</v>
      </c>
      <c r="H264" s="8" t="s">
        <v>338</v>
      </c>
      <c r="I264" s="149">
        <f>I265</f>
        <v>3134.6849999999999</v>
      </c>
      <c r="J264" s="149">
        <f>J265</f>
        <v>3131.723</v>
      </c>
      <c r="K264" s="26">
        <f t="shared" si="15"/>
        <v>99.905508846981434</v>
      </c>
      <c r="L264" s="421"/>
      <c r="M264" s="70"/>
      <c r="N264" s="13"/>
      <c r="O264" s="13"/>
    </row>
    <row r="265" spans="1:15" s="29" customFormat="1" ht="18" customHeight="1">
      <c r="A265" s="187" t="s">
        <v>360</v>
      </c>
      <c r="B265" s="8" t="s">
        <v>163</v>
      </c>
      <c r="C265" s="8" t="s">
        <v>135</v>
      </c>
      <c r="D265" s="8" t="s">
        <v>160</v>
      </c>
      <c r="E265" s="8" t="s">
        <v>101</v>
      </c>
      <c r="F265" s="8" t="s">
        <v>135</v>
      </c>
      <c r="G265" s="8" t="s">
        <v>256</v>
      </c>
      <c r="H265" s="8" t="s">
        <v>345</v>
      </c>
      <c r="I265" s="149">
        <f>'прил 3'!J323</f>
        <v>3134.6849999999999</v>
      </c>
      <c r="J265" s="148">
        <f>'прил 3'!K323</f>
        <v>3131.723</v>
      </c>
      <c r="K265" s="26">
        <f t="shared" ref="K265:K328" si="20">J265/I265*100</f>
        <v>99.905508846981434</v>
      </c>
      <c r="L265" s="383"/>
      <c r="M265" s="422"/>
      <c r="N265" s="13"/>
      <c r="O265" s="13"/>
    </row>
    <row r="266" spans="1:15" ht="112.5" customHeight="1">
      <c r="A266" s="542" t="s">
        <v>417</v>
      </c>
      <c r="B266" s="8" t="s">
        <v>163</v>
      </c>
      <c r="C266" s="8" t="s">
        <v>135</v>
      </c>
      <c r="D266" s="8" t="s">
        <v>160</v>
      </c>
      <c r="E266" s="8" t="s">
        <v>101</v>
      </c>
      <c r="F266" s="8" t="s">
        <v>135</v>
      </c>
      <c r="G266" s="8" t="s">
        <v>200</v>
      </c>
      <c r="H266" s="8"/>
      <c r="I266" s="26">
        <f>I267</f>
        <v>13211</v>
      </c>
      <c r="J266" s="52">
        <f>J267</f>
        <v>13211</v>
      </c>
      <c r="K266" s="26">
        <f t="shared" si="20"/>
        <v>100</v>
      </c>
      <c r="L266" s="383"/>
    </row>
    <row r="267" spans="1:15" ht="19.899999999999999" customHeight="1">
      <c r="A267" s="196" t="s">
        <v>343</v>
      </c>
      <c r="B267" s="8" t="s">
        <v>163</v>
      </c>
      <c r="C267" s="8" t="s">
        <v>135</v>
      </c>
      <c r="D267" s="8" t="s">
        <v>160</v>
      </c>
      <c r="E267" s="8" t="s">
        <v>101</v>
      </c>
      <c r="F267" s="8" t="s">
        <v>135</v>
      </c>
      <c r="G267" s="8" t="s">
        <v>200</v>
      </c>
      <c r="H267" s="8" t="s">
        <v>338</v>
      </c>
      <c r="I267" s="26">
        <f>I268</f>
        <v>13211</v>
      </c>
      <c r="J267" s="52">
        <f>J268</f>
        <v>13211</v>
      </c>
      <c r="K267" s="26">
        <f t="shared" si="20"/>
        <v>100</v>
      </c>
      <c r="L267" s="383"/>
    </row>
    <row r="268" spans="1:15" ht="19.899999999999999" customHeight="1">
      <c r="A268" s="187" t="s">
        <v>360</v>
      </c>
      <c r="B268" s="8" t="s">
        <v>163</v>
      </c>
      <c r="C268" s="8" t="s">
        <v>135</v>
      </c>
      <c r="D268" s="8" t="s">
        <v>160</v>
      </c>
      <c r="E268" s="8" t="s">
        <v>101</v>
      </c>
      <c r="F268" s="8" t="s">
        <v>135</v>
      </c>
      <c r="G268" s="8" t="s">
        <v>200</v>
      </c>
      <c r="H268" s="8" t="s">
        <v>345</v>
      </c>
      <c r="I268" s="26">
        <f>'прил 3'!J326</f>
        <v>13211</v>
      </c>
      <c r="J268" s="52">
        <f>'прил 3'!K326</f>
        <v>13211</v>
      </c>
      <c r="K268" s="26">
        <f t="shared" si="20"/>
        <v>100</v>
      </c>
      <c r="L268" s="143"/>
      <c r="M268" s="143"/>
    </row>
    <row r="269" spans="1:15" ht="24" customHeight="1">
      <c r="A269" s="194" t="s">
        <v>152</v>
      </c>
      <c r="B269" s="8" t="s">
        <v>163</v>
      </c>
      <c r="C269" s="8" t="s">
        <v>160</v>
      </c>
      <c r="D269" s="8"/>
      <c r="E269" s="8"/>
      <c r="F269" s="8"/>
      <c r="G269" s="8"/>
      <c r="H269" s="8"/>
      <c r="I269" s="26">
        <f>I270</f>
        <v>57264.207790000008</v>
      </c>
      <c r="J269" s="26">
        <f>J270</f>
        <v>57245.61379000001</v>
      </c>
      <c r="K269" s="26">
        <f t="shared" si="20"/>
        <v>99.967529455627528</v>
      </c>
      <c r="L269" s="383"/>
    </row>
    <row r="270" spans="1:15" ht="40.9" customHeight="1">
      <c r="A270" s="194" t="s">
        <v>380</v>
      </c>
      <c r="B270" s="8" t="s">
        <v>163</v>
      </c>
      <c r="C270" s="8" t="s">
        <v>160</v>
      </c>
      <c r="D270" s="8" t="s">
        <v>160</v>
      </c>
      <c r="E270" s="8"/>
      <c r="F270" s="8"/>
      <c r="G270" s="8"/>
      <c r="H270" s="8"/>
      <c r="I270" s="26">
        <f>I272+I275+I278+I281+I285+I293+I289</f>
        <v>57264.207790000008</v>
      </c>
      <c r="J270" s="26">
        <f>J272+J275+J278+J281+J285+J293+J289</f>
        <v>57245.61379000001</v>
      </c>
      <c r="K270" s="26">
        <f t="shared" si="20"/>
        <v>99.967529455627528</v>
      </c>
      <c r="L270" s="383"/>
    </row>
    <row r="271" spans="1:15" ht="24.6" customHeight="1">
      <c r="A271" s="175" t="s">
        <v>350</v>
      </c>
      <c r="B271" s="8" t="s">
        <v>163</v>
      </c>
      <c r="C271" s="8" t="s">
        <v>160</v>
      </c>
      <c r="D271" s="8" t="s">
        <v>160</v>
      </c>
      <c r="E271" s="8" t="s">
        <v>101</v>
      </c>
      <c r="F271" s="8" t="s">
        <v>160</v>
      </c>
      <c r="G271" s="8"/>
      <c r="H271" s="8"/>
      <c r="I271" s="26">
        <f>I272+I275+I278</f>
        <v>50853.5</v>
      </c>
      <c r="J271" s="26">
        <f>J272+J275+J278</f>
        <v>50834.906000000003</v>
      </c>
      <c r="K271" s="26">
        <f t="shared" si="20"/>
        <v>99.963436145004763</v>
      </c>
      <c r="L271" s="383"/>
    </row>
    <row r="272" spans="1:15" s="29" customFormat="1" ht="42" customHeight="1">
      <c r="A272" s="55" t="s">
        <v>389</v>
      </c>
      <c r="B272" s="8" t="s">
        <v>163</v>
      </c>
      <c r="C272" s="8" t="s">
        <v>160</v>
      </c>
      <c r="D272" s="8" t="s">
        <v>160</v>
      </c>
      <c r="E272" s="8" t="s">
        <v>101</v>
      </c>
      <c r="F272" s="8" t="s">
        <v>160</v>
      </c>
      <c r="G272" s="8" t="s">
        <v>74</v>
      </c>
      <c r="H272" s="8"/>
      <c r="I272" s="26">
        <f>I273</f>
        <v>6</v>
      </c>
      <c r="J272" s="26">
        <f>J273</f>
        <v>6</v>
      </c>
      <c r="K272" s="26">
        <f t="shared" si="20"/>
        <v>100</v>
      </c>
      <c r="L272" s="426"/>
      <c r="M272" s="321"/>
      <c r="N272" s="238"/>
      <c r="O272" s="13"/>
    </row>
    <row r="273" spans="1:19" s="29" customFormat="1" ht="36" customHeight="1">
      <c r="A273" s="173" t="s">
        <v>343</v>
      </c>
      <c r="B273" s="8" t="s">
        <v>163</v>
      </c>
      <c r="C273" s="8" t="s">
        <v>160</v>
      </c>
      <c r="D273" s="8" t="s">
        <v>160</v>
      </c>
      <c r="E273" s="8" t="s">
        <v>101</v>
      </c>
      <c r="F273" s="8" t="s">
        <v>160</v>
      </c>
      <c r="G273" s="8" t="s">
        <v>74</v>
      </c>
      <c r="H273" s="8" t="s">
        <v>338</v>
      </c>
      <c r="I273" s="26">
        <f>I274</f>
        <v>6</v>
      </c>
      <c r="J273" s="26">
        <f>J274</f>
        <v>6</v>
      </c>
      <c r="K273" s="26">
        <f t="shared" si="20"/>
        <v>100</v>
      </c>
      <c r="L273" s="426"/>
      <c r="M273" s="321"/>
      <c r="N273" s="238"/>
      <c r="O273" s="13"/>
    </row>
    <row r="274" spans="1:19" s="29" customFormat="1" ht="24" customHeight="1">
      <c r="A274" s="187" t="s">
        <v>360</v>
      </c>
      <c r="B274" s="8" t="s">
        <v>163</v>
      </c>
      <c r="C274" s="8" t="s">
        <v>160</v>
      </c>
      <c r="D274" s="8" t="s">
        <v>160</v>
      </c>
      <c r="E274" s="8" t="s">
        <v>101</v>
      </c>
      <c r="F274" s="8" t="s">
        <v>160</v>
      </c>
      <c r="G274" s="8" t="s">
        <v>74</v>
      </c>
      <c r="H274" s="8" t="s">
        <v>345</v>
      </c>
      <c r="I274" s="26">
        <f>'прил 3'!J332</f>
        <v>6</v>
      </c>
      <c r="J274" s="26">
        <f>'прил 3'!K332</f>
        <v>6</v>
      </c>
      <c r="K274" s="26">
        <f t="shared" si="20"/>
        <v>100</v>
      </c>
      <c r="L274" s="426"/>
      <c r="M274" s="423"/>
      <c r="N274" s="238"/>
      <c r="O274" s="13"/>
    </row>
    <row r="275" spans="1:19" s="29" customFormat="1" ht="18" customHeight="1">
      <c r="A275" s="122" t="s">
        <v>254</v>
      </c>
      <c r="B275" s="8" t="s">
        <v>163</v>
      </c>
      <c r="C275" s="8" t="s">
        <v>160</v>
      </c>
      <c r="D275" s="8" t="s">
        <v>160</v>
      </c>
      <c r="E275" s="8" t="s">
        <v>101</v>
      </c>
      <c r="F275" s="8" t="s">
        <v>160</v>
      </c>
      <c r="G275" s="8" t="s">
        <v>253</v>
      </c>
      <c r="H275" s="8"/>
      <c r="I275" s="26">
        <f>I277</f>
        <v>6617.5</v>
      </c>
      <c r="J275" s="26">
        <f>J277</f>
        <v>6598.9059999999999</v>
      </c>
      <c r="K275" s="26">
        <f t="shared" si="20"/>
        <v>99.719017755950134</v>
      </c>
      <c r="L275" s="414"/>
      <c r="M275" s="70"/>
      <c r="N275" s="13"/>
      <c r="O275" s="13"/>
    </row>
    <row r="276" spans="1:19" s="29" customFormat="1" ht="36" customHeight="1">
      <c r="A276" s="196" t="s">
        <v>343</v>
      </c>
      <c r="B276" s="8" t="s">
        <v>163</v>
      </c>
      <c r="C276" s="8" t="s">
        <v>160</v>
      </c>
      <c r="D276" s="8" t="s">
        <v>160</v>
      </c>
      <c r="E276" s="8" t="s">
        <v>101</v>
      </c>
      <c r="F276" s="8" t="s">
        <v>160</v>
      </c>
      <c r="G276" s="8" t="s">
        <v>253</v>
      </c>
      <c r="H276" s="8" t="s">
        <v>338</v>
      </c>
      <c r="I276" s="26">
        <f>I277</f>
        <v>6617.5</v>
      </c>
      <c r="J276" s="26">
        <f>J277</f>
        <v>6598.9059999999999</v>
      </c>
      <c r="K276" s="26">
        <f t="shared" si="20"/>
        <v>99.719017755950134</v>
      </c>
      <c r="L276" s="414"/>
      <c r="M276" s="70"/>
      <c r="N276" s="13"/>
      <c r="O276" s="13"/>
    </row>
    <row r="277" spans="1:19" s="29" customFormat="1" ht="18" customHeight="1">
      <c r="A277" s="187" t="s">
        <v>360</v>
      </c>
      <c r="B277" s="8" t="s">
        <v>163</v>
      </c>
      <c r="C277" s="8" t="s">
        <v>160</v>
      </c>
      <c r="D277" s="8" t="s">
        <v>160</v>
      </c>
      <c r="E277" s="8" t="s">
        <v>101</v>
      </c>
      <c r="F277" s="8" t="s">
        <v>160</v>
      </c>
      <c r="G277" s="8" t="s">
        <v>253</v>
      </c>
      <c r="H277" s="8" t="s">
        <v>345</v>
      </c>
      <c r="I277" s="26">
        <f>'прил 3'!J335</f>
        <v>6617.5</v>
      </c>
      <c r="J277" s="26">
        <f>'прил 3'!K335</f>
        <v>6598.9059999999999</v>
      </c>
      <c r="K277" s="26">
        <f t="shared" si="20"/>
        <v>99.719017755950134</v>
      </c>
      <c r="L277" s="414"/>
      <c r="M277" s="70"/>
      <c r="N277" s="13"/>
      <c r="O277" s="13"/>
      <c r="Q277" s="63"/>
      <c r="R277" s="63"/>
      <c r="S277" s="63"/>
    </row>
    <row r="278" spans="1:19" ht="135.6" customHeight="1">
      <c r="A278" s="228" t="s">
        <v>418</v>
      </c>
      <c r="B278" s="8" t="s">
        <v>163</v>
      </c>
      <c r="C278" s="8" t="s">
        <v>160</v>
      </c>
      <c r="D278" s="8" t="s">
        <v>160</v>
      </c>
      <c r="E278" s="8" t="s">
        <v>101</v>
      </c>
      <c r="F278" s="8" t="s">
        <v>160</v>
      </c>
      <c r="G278" s="8" t="s">
        <v>202</v>
      </c>
      <c r="H278" s="8"/>
      <c r="I278" s="26">
        <f>I280</f>
        <v>44230</v>
      </c>
      <c r="J278" s="52">
        <f>J280</f>
        <v>44230</v>
      </c>
      <c r="K278" s="26">
        <f t="shared" si="20"/>
        <v>100</v>
      </c>
      <c r="L278" s="383"/>
    </row>
    <row r="279" spans="1:19" ht="36" customHeight="1">
      <c r="A279" s="196" t="s">
        <v>343</v>
      </c>
      <c r="B279" s="8" t="s">
        <v>163</v>
      </c>
      <c r="C279" s="8" t="s">
        <v>160</v>
      </c>
      <c r="D279" s="8" t="s">
        <v>160</v>
      </c>
      <c r="E279" s="8" t="s">
        <v>101</v>
      </c>
      <c r="F279" s="8" t="s">
        <v>160</v>
      </c>
      <c r="G279" s="8" t="s">
        <v>202</v>
      </c>
      <c r="H279" s="8" t="s">
        <v>338</v>
      </c>
      <c r="I279" s="26">
        <f>I280</f>
        <v>44230</v>
      </c>
      <c r="J279" s="52">
        <f>J280</f>
        <v>44230</v>
      </c>
      <c r="K279" s="26">
        <f t="shared" si="20"/>
        <v>100</v>
      </c>
      <c r="L279" s="383"/>
    </row>
    <row r="280" spans="1:19" ht="18" customHeight="1">
      <c r="A280" s="187" t="s">
        <v>360</v>
      </c>
      <c r="B280" s="8" t="s">
        <v>163</v>
      </c>
      <c r="C280" s="8" t="s">
        <v>160</v>
      </c>
      <c r="D280" s="8" t="s">
        <v>160</v>
      </c>
      <c r="E280" s="8" t="s">
        <v>101</v>
      </c>
      <c r="F280" s="8" t="s">
        <v>160</v>
      </c>
      <c r="G280" s="8" t="s">
        <v>202</v>
      </c>
      <c r="H280" s="8" t="s">
        <v>345</v>
      </c>
      <c r="I280" s="26">
        <f>'прил 3'!J338</f>
        <v>44230</v>
      </c>
      <c r="J280" s="52">
        <f>'прил 3'!K338</f>
        <v>44230</v>
      </c>
      <c r="K280" s="26">
        <f t="shared" si="20"/>
        <v>100</v>
      </c>
      <c r="L280" s="383"/>
    </row>
    <row r="281" spans="1:19" s="29" customFormat="1" ht="45" customHeight="1">
      <c r="A281" s="187" t="s">
        <v>73</v>
      </c>
      <c r="B281" s="7" t="s">
        <v>163</v>
      </c>
      <c r="C281" s="7" t="s">
        <v>160</v>
      </c>
      <c r="D281" s="7" t="s">
        <v>160</v>
      </c>
      <c r="E281" s="7" t="s">
        <v>101</v>
      </c>
      <c r="F281" s="7" t="s">
        <v>165</v>
      </c>
      <c r="G281" s="7"/>
      <c r="H281" s="7"/>
      <c r="I281" s="26">
        <f t="shared" ref="I281:J283" si="21">I282</f>
        <v>1816.615</v>
      </c>
      <c r="J281" s="26">
        <f t="shared" si="21"/>
        <v>1816.615</v>
      </c>
      <c r="K281" s="26">
        <f t="shared" si="20"/>
        <v>100</v>
      </c>
      <c r="L281" s="26"/>
      <c r="M281" s="144"/>
      <c r="N281" s="306"/>
      <c r="O281" s="307"/>
    </row>
    <row r="282" spans="1:19" s="29" customFormat="1" ht="42" customHeight="1">
      <c r="A282" s="173" t="s">
        <v>78</v>
      </c>
      <c r="B282" s="7" t="s">
        <v>163</v>
      </c>
      <c r="C282" s="7" t="s">
        <v>160</v>
      </c>
      <c r="D282" s="7" t="s">
        <v>160</v>
      </c>
      <c r="E282" s="7" t="s">
        <v>101</v>
      </c>
      <c r="F282" s="7" t="s">
        <v>165</v>
      </c>
      <c r="G282" s="7" t="s">
        <v>72</v>
      </c>
      <c r="H282" s="7"/>
      <c r="I282" s="26">
        <f t="shared" si="21"/>
        <v>1816.615</v>
      </c>
      <c r="J282" s="26">
        <f t="shared" si="21"/>
        <v>1816.615</v>
      </c>
      <c r="K282" s="26">
        <f t="shared" si="20"/>
        <v>100</v>
      </c>
      <c r="L282" s="26"/>
      <c r="M282" s="144"/>
      <c r="N282" s="351"/>
      <c r="O282" s="307"/>
    </row>
    <row r="283" spans="1:19" s="29" customFormat="1" ht="39" customHeight="1">
      <c r="A283" s="122" t="s">
        <v>343</v>
      </c>
      <c r="B283" s="7" t="s">
        <v>163</v>
      </c>
      <c r="C283" s="7" t="s">
        <v>160</v>
      </c>
      <c r="D283" s="7" t="s">
        <v>160</v>
      </c>
      <c r="E283" s="7" t="s">
        <v>101</v>
      </c>
      <c r="F283" s="7" t="s">
        <v>165</v>
      </c>
      <c r="G283" s="7" t="s">
        <v>72</v>
      </c>
      <c r="H283" s="7" t="s">
        <v>338</v>
      </c>
      <c r="I283" s="26">
        <f t="shared" si="21"/>
        <v>1816.615</v>
      </c>
      <c r="J283" s="26">
        <f t="shared" si="21"/>
        <v>1816.615</v>
      </c>
      <c r="K283" s="26">
        <f t="shared" si="20"/>
        <v>100</v>
      </c>
      <c r="L283" s="26"/>
      <c r="M283" s="144"/>
      <c r="N283" s="306"/>
      <c r="O283" s="307"/>
    </row>
    <row r="284" spans="1:19" s="29" customFormat="1" ht="25.15" customHeight="1">
      <c r="A284" s="187" t="s">
        <v>360</v>
      </c>
      <c r="B284" s="7" t="s">
        <v>163</v>
      </c>
      <c r="C284" s="7" t="s">
        <v>160</v>
      </c>
      <c r="D284" s="7" t="s">
        <v>160</v>
      </c>
      <c r="E284" s="7" t="s">
        <v>101</v>
      </c>
      <c r="F284" s="7" t="s">
        <v>165</v>
      </c>
      <c r="G284" s="7" t="s">
        <v>72</v>
      </c>
      <c r="H284" s="7" t="s">
        <v>345</v>
      </c>
      <c r="I284" s="26">
        <f>'прил 3'!J342</f>
        <v>1816.615</v>
      </c>
      <c r="J284" s="26">
        <f>'прил 3'!K342</f>
        <v>1816.615</v>
      </c>
      <c r="K284" s="26">
        <f t="shared" si="20"/>
        <v>100</v>
      </c>
      <c r="L284" s="26"/>
      <c r="M284" s="144"/>
      <c r="N284" s="306"/>
      <c r="O284" s="307"/>
    </row>
    <row r="285" spans="1:19" s="29" customFormat="1" ht="56.25" customHeight="1">
      <c r="A285" s="187" t="s">
        <v>77</v>
      </c>
      <c r="B285" s="7" t="s">
        <v>163</v>
      </c>
      <c r="C285" s="7" t="s">
        <v>160</v>
      </c>
      <c r="D285" s="7" t="s">
        <v>160</v>
      </c>
      <c r="E285" s="7" t="s">
        <v>101</v>
      </c>
      <c r="F285" s="7" t="s">
        <v>164</v>
      </c>
      <c r="G285" s="7"/>
      <c r="H285" s="7"/>
      <c r="I285" s="26">
        <f t="shared" ref="I285:J287" si="22">I286</f>
        <v>3311.3</v>
      </c>
      <c r="J285" s="26">
        <f t="shared" si="22"/>
        <v>3311.3</v>
      </c>
      <c r="K285" s="26">
        <f t="shared" si="20"/>
        <v>100</v>
      </c>
      <c r="L285" s="26"/>
      <c r="M285" s="144"/>
      <c r="N285" s="306"/>
      <c r="O285" s="307"/>
    </row>
    <row r="286" spans="1:19" s="29" customFormat="1" ht="42" customHeight="1">
      <c r="A286" s="173" t="s">
        <v>527</v>
      </c>
      <c r="B286" s="7" t="s">
        <v>163</v>
      </c>
      <c r="C286" s="7" t="s">
        <v>160</v>
      </c>
      <c r="D286" s="7" t="s">
        <v>160</v>
      </c>
      <c r="E286" s="7" t="s">
        <v>101</v>
      </c>
      <c r="F286" s="7" t="s">
        <v>164</v>
      </c>
      <c r="G286" s="7" t="s">
        <v>76</v>
      </c>
      <c r="H286" s="7"/>
      <c r="I286" s="26">
        <f t="shared" si="22"/>
        <v>3311.3</v>
      </c>
      <c r="J286" s="26">
        <f t="shared" si="22"/>
        <v>3311.3</v>
      </c>
      <c r="K286" s="26">
        <f t="shared" si="20"/>
        <v>100</v>
      </c>
      <c r="L286" s="26"/>
      <c r="M286" s="144"/>
      <c r="N286" s="306"/>
      <c r="O286" s="307"/>
    </row>
    <row r="287" spans="1:19" s="29" customFormat="1" ht="39" customHeight="1">
      <c r="A287" s="122" t="s">
        <v>343</v>
      </c>
      <c r="B287" s="7" t="s">
        <v>163</v>
      </c>
      <c r="C287" s="7" t="s">
        <v>160</v>
      </c>
      <c r="D287" s="7" t="s">
        <v>160</v>
      </c>
      <c r="E287" s="7" t="s">
        <v>101</v>
      </c>
      <c r="F287" s="7" t="s">
        <v>164</v>
      </c>
      <c r="G287" s="7" t="s">
        <v>76</v>
      </c>
      <c r="H287" s="7" t="s">
        <v>338</v>
      </c>
      <c r="I287" s="26">
        <f t="shared" si="22"/>
        <v>3311.3</v>
      </c>
      <c r="J287" s="26">
        <f t="shared" si="22"/>
        <v>3311.3</v>
      </c>
      <c r="K287" s="26">
        <f t="shared" si="20"/>
        <v>100</v>
      </c>
      <c r="L287" s="26"/>
      <c r="M287" s="144"/>
      <c r="N287" s="306"/>
      <c r="O287" s="307"/>
    </row>
    <row r="288" spans="1:19" s="29" customFormat="1" ht="25.15" customHeight="1">
      <c r="A288" s="187" t="s">
        <v>360</v>
      </c>
      <c r="B288" s="7" t="s">
        <v>163</v>
      </c>
      <c r="C288" s="7" t="s">
        <v>160</v>
      </c>
      <c r="D288" s="7" t="s">
        <v>160</v>
      </c>
      <c r="E288" s="7" t="s">
        <v>101</v>
      </c>
      <c r="F288" s="7" t="s">
        <v>164</v>
      </c>
      <c r="G288" s="7" t="s">
        <v>76</v>
      </c>
      <c r="H288" s="7" t="s">
        <v>345</v>
      </c>
      <c r="I288" s="26">
        <f>'прил 3'!J346</f>
        <v>3311.3</v>
      </c>
      <c r="J288" s="26">
        <f>'прил 3'!K346</f>
        <v>3311.3</v>
      </c>
      <c r="K288" s="26">
        <f t="shared" si="20"/>
        <v>100</v>
      </c>
      <c r="L288" s="26"/>
      <c r="M288" s="144"/>
      <c r="N288" s="306"/>
      <c r="O288" s="307"/>
    </row>
    <row r="289" spans="1:15" s="29" customFormat="1" ht="56.25" customHeight="1">
      <c r="A289" s="187" t="s">
        <v>544</v>
      </c>
      <c r="B289" s="7" t="s">
        <v>163</v>
      </c>
      <c r="C289" s="7" t="s">
        <v>160</v>
      </c>
      <c r="D289" s="7" t="s">
        <v>160</v>
      </c>
      <c r="E289" s="7" t="s">
        <v>101</v>
      </c>
      <c r="F289" s="7" t="s">
        <v>109</v>
      </c>
      <c r="G289" s="7"/>
      <c r="H289" s="7"/>
      <c r="I289" s="26">
        <f t="shared" ref="I289:L291" si="23">I290</f>
        <v>1063.82979</v>
      </c>
      <c r="J289" s="26">
        <f t="shared" si="23"/>
        <v>1063.82979</v>
      </c>
      <c r="K289" s="26">
        <f t="shared" si="20"/>
        <v>100</v>
      </c>
      <c r="L289" s="26">
        <f t="shared" si="23"/>
        <v>0</v>
      </c>
      <c r="M289" s="605"/>
      <c r="N289" s="306"/>
      <c r="O289" s="307"/>
    </row>
    <row r="290" spans="1:15" s="29" customFormat="1" ht="42" customHeight="1">
      <c r="A290" s="173" t="s">
        <v>542</v>
      </c>
      <c r="B290" s="7" t="s">
        <v>163</v>
      </c>
      <c r="C290" s="7" t="s">
        <v>160</v>
      </c>
      <c r="D290" s="7" t="s">
        <v>160</v>
      </c>
      <c r="E290" s="7" t="s">
        <v>101</v>
      </c>
      <c r="F290" s="7" t="s">
        <v>109</v>
      </c>
      <c r="G290" s="7" t="s">
        <v>543</v>
      </c>
      <c r="H290" s="7"/>
      <c r="I290" s="26">
        <f t="shared" si="23"/>
        <v>1063.82979</v>
      </c>
      <c r="J290" s="26">
        <f t="shared" si="23"/>
        <v>1063.82979</v>
      </c>
      <c r="K290" s="26">
        <f t="shared" si="20"/>
        <v>100</v>
      </c>
      <c r="L290" s="26">
        <f t="shared" si="23"/>
        <v>0</v>
      </c>
      <c r="M290" s="605"/>
      <c r="N290" s="306"/>
      <c r="O290" s="307"/>
    </row>
    <row r="291" spans="1:15" s="29" customFormat="1" ht="39" customHeight="1">
      <c r="A291" s="122" t="s">
        <v>343</v>
      </c>
      <c r="B291" s="7" t="s">
        <v>163</v>
      </c>
      <c r="C291" s="7" t="s">
        <v>160</v>
      </c>
      <c r="D291" s="7" t="s">
        <v>160</v>
      </c>
      <c r="E291" s="7" t="s">
        <v>101</v>
      </c>
      <c r="F291" s="7" t="s">
        <v>109</v>
      </c>
      <c r="G291" s="7" t="s">
        <v>543</v>
      </c>
      <c r="H291" s="7" t="s">
        <v>338</v>
      </c>
      <c r="I291" s="26">
        <f t="shared" si="23"/>
        <v>1063.82979</v>
      </c>
      <c r="J291" s="26">
        <f t="shared" si="23"/>
        <v>1063.82979</v>
      </c>
      <c r="K291" s="26">
        <f t="shared" si="20"/>
        <v>100</v>
      </c>
      <c r="L291" s="26">
        <f t="shared" si="23"/>
        <v>0</v>
      </c>
      <c r="M291" s="605"/>
      <c r="N291" s="306"/>
      <c r="O291" s="307"/>
    </row>
    <row r="292" spans="1:15" s="29" customFormat="1" ht="25.15" customHeight="1">
      <c r="A292" s="187" t="s">
        <v>360</v>
      </c>
      <c r="B292" s="7" t="s">
        <v>163</v>
      </c>
      <c r="C292" s="7" t="s">
        <v>160</v>
      </c>
      <c r="D292" s="7" t="s">
        <v>160</v>
      </c>
      <c r="E292" s="7" t="s">
        <v>101</v>
      </c>
      <c r="F292" s="7" t="s">
        <v>109</v>
      </c>
      <c r="G292" s="7" t="s">
        <v>543</v>
      </c>
      <c r="H292" s="7" t="s">
        <v>345</v>
      </c>
      <c r="I292" s="26">
        <f>'прил 3'!J350</f>
        <v>1063.82979</v>
      </c>
      <c r="J292" s="26">
        <f>'прил 3'!K350</f>
        <v>1063.82979</v>
      </c>
      <c r="K292" s="26">
        <f t="shared" si="20"/>
        <v>100</v>
      </c>
      <c r="L292" s="26">
        <v>0</v>
      </c>
      <c r="M292" s="634">
        <v>1063.82979</v>
      </c>
      <c r="N292" s="306"/>
      <c r="O292" s="307"/>
    </row>
    <row r="293" spans="1:15" s="29" customFormat="1" ht="34.15" customHeight="1">
      <c r="A293" s="187" t="s">
        <v>533</v>
      </c>
      <c r="B293" s="7" t="s">
        <v>163</v>
      </c>
      <c r="C293" s="7" t="s">
        <v>160</v>
      </c>
      <c r="D293" s="7" t="s">
        <v>160</v>
      </c>
      <c r="E293" s="7" t="s">
        <v>101</v>
      </c>
      <c r="F293" s="7" t="s">
        <v>530</v>
      </c>
      <c r="G293" s="7"/>
      <c r="H293" s="7"/>
      <c r="I293" s="26">
        <f t="shared" ref="I293:J295" si="24">I294</f>
        <v>218.96299999999999</v>
      </c>
      <c r="J293" s="26">
        <f t="shared" si="24"/>
        <v>218.96299999999999</v>
      </c>
      <c r="K293" s="26">
        <f t="shared" si="20"/>
        <v>100</v>
      </c>
      <c r="L293" s="26"/>
      <c r="M293" s="144"/>
      <c r="N293" s="306"/>
      <c r="O293" s="307"/>
    </row>
    <row r="294" spans="1:15" s="29" customFormat="1" ht="49.9" customHeight="1">
      <c r="A294" s="173" t="s">
        <v>532</v>
      </c>
      <c r="B294" s="7" t="s">
        <v>163</v>
      </c>
      <c r="C294" s="7" t="s">
        <v>160</v>
      </c>
      <c r="D294" s="7" t="s">
        <v>160</v>
      </c>
      <c r="E294" s="7" t="s">
        <v>101</v>
      </c>
      <c r="F294" s="7" t="s">
        <v>530</v>
      </c>
      <c r="G294" s="7" t="s">
        <v>531</v>
      </c>
      <c r="H294" s="7"/>
      <c r="I294" s="26">
        <f t="shared" si="24"/>
        <v>218.96299999999999</v>
      </c>
      <c r="J294" s="26">
        <f t="shared" si="24"/>
        <v>218.96299999999999</v>
      </c>
      <c r="K294" s="26">
        <f t="shared" si="20"/>
        <v>100</v>
      </c>
      <c r="L294" s="26"/>
      <c r="M294" s="144"/>
      <c r="N294" s="306"/>
      <c r="O294" s="307"/>
    </row>
    <row r="295" spans="1:15" s="29" customFormat="1" ht="39" customHeight="1">
      <c r="A295" s="122" t="s">
        <v>343</v>
      </c>
      <c r="B295" s="7" t="s">
        <v>163</v>
      </c>
      <c r="C295" s="7" t="s">
        <v>160</v>
      </c>
      <c r="D295" s="7" t="s">
        <v>160</v>
      </c>
      <c r="E295" s="7" t="s">
        <v>101</v>
      </c>
      <c r="F295" s="7" t="s">
        <v>530</v>
      </c>
      <c r="G295" s="7" t="s">
        <v>531</v>
      </c>
      <c r="H295" s="7" t="s">
        <v>338</v>
      </c>
      <c r="I295" s="26">
        <f t="shared" si="24"/>
        <v>218.96299999999999</v>
      </c>
      <c r="J295" s="26">
        <f t="shared" si="24"/>
        <v>218.96299999999999</v>
      </c>
      <c r="K295" s="26">
        <f t="shared" si="20"/>
        <v>100</v>
      </c>
      <c r="L295" s="26"/>
      <c r="M295" s="144"/>
      <c r="N295" s="306"/>
      <c r="O295" s="307"/>
    </row>
    <row r="296" spans="1:15" s="29" customFormat="1" ht="25.15" customHeight="1">
      <c r="A296" s="187" t="s">
        <v>360</v>
      </c>
      <c r="B296" s="7" t="s">
        <v>163</v>
      </c>
      <c r="C296" s="7" t="s">
        <v>160</v>
      </c>
      <c r="D296" s="7" t="s">
        <v>160</v>
      </c>
      <c r="E296" s="7" t="s">
        <v>101</v>
      </c>
      <c r="F296" s="7" t="s">
        <v>530</v>
      </c>
      <c r="G296" s="7" t="s">
        <v>531</v>
      </c>
      <c r="H296" s="7" t="s">
        <v>345</v>
      </c>
      <c r="I296" s="26">
        <f>'прил 3'!J354</f>
        <v>218.96299999999999</v>
      </c>
      <c r="J296" s="26">
        <f>'прил 3'!K354</f>
        <v>218.96299999999999</v>
      </c>
      <c r="K296" s="26">
        <f t="shared" si="20"/>
        <v>100</v>
      </c>
      <c r="L296" s="26"/>
      <c r="M296" s="144"/>
      <c r="N296" s="306"/>
      <c r="O296" s="307"/>
    </row>
    <row r="297" spans="1:15" ht="18" customHeight="1">
      <c r="A297" s="194" t="s">
        <v>247</v>
      </c>
      <c r="B297" s="8" t="s">
        <v>163</v>
      </c>
      <c r="C297" s="8" t="s">
        <v>159</v>
      </c>
      <c r="D297" s="8"/>
      <c r="E297" s="8"/>
      <c r="F297" s="8"/>
      <c r="G297" s="8"/>
      <c r="H297" s="8"/>
      <c r="I297" s="26">
        <f>I298+I304</f>
        <v>11058.6</v>
      </c>
      <c r="J297" s="26">
        <f>J298+J304</f>
        <v>11057.835999999999</v>
      </c>
      <c r="K297" s="26">
        <f t="shared" si="20"/>
        <v>99.993091349718767</v>
      </c>
      <c r="L297" s="383"/>
    </row>
    <row r="298" spans="1:15" ht="42.6" customHeight="1">
      <c r="A298" s="194" t="s">
        <v>380</v>
      </c>
      <c r="B298" s="8" t="s">
        <v>163</v>
      </c>
      <c r="C298" s="8" t="s">
        <v>159</v>
      </c>
      <c r="D298" s="8" t="s">
        <v>160</v>
      </c>
      <c r="E298" s="8"/>
      <c r="F298" s="8"/>
      <c r="G298" s="8"/>
      <c r="H298" s="8"/>
      <c r="I298" s="26">
        <f t="shared" ref="I298:J300" si="25">I299</f>
        <v>9801.6</v>
      </c>
      <c r="J298" s="52">
        <f t="shared" si="25"/>
        <v>9800.8809999999994</v>
      </c>
      <c r="K298" s="26">
        <f t="shared" si="20"/>
        <v>99.992664462944816</v>
      </c>
      <c r="L298" s="383"/>
    </row>
    <row r="299" spans="1:15" ht="18" customHeight="1">
      <c r="A299" s="215" t="s">
        <v>19</v>
      </c>
      <c r="B299" s="8" t="s">
        <v>163</v>
      </c>
      <c r="C299" s="8" t="s">
        <v>159</v>
      </c>
      <c r="D299" s="8" t="s">
        <v>160</v>
      </c>
      <c r="E299" s="8" t="s">
        <v>101</v>
      </c>
      <c r="F299" s="8" t="s">
        <v>159</v>
      </c>
      <c r="G299" s="8"/>
      <c r="H299" s="8"/>
      <c r="I299" s="26">
        <f t="shared" si="25"/>
        <v>9801.6</v>
      </c>
      <c r="J299" s="52">
        <f t="shared" si="25"/>
        <v>9800.8809999999994</v>
      </c>
      <c r="K299" s="26">
        <f t="shared" si="20"/>
        <v>99.992664462944816</v>
      </c>
      <c r="L299" s="414"/>
    </row>
    <row r="300" spans="1:15" ht="18" customHeight="1">
      <c r="A300" s="55" t="s">
        <v>213</v>
      </c>
      <c r="B300" s="8" t="s">
        <v>163</v>
      </c>
      <c r="C300" s="8" t="s">
        <v>159</v>
      </c>
      <c r="D300" s="8" t="s">
        <v>160</v>
      </c>
      <c r="E300" s="8" t="s">
        <v>101</v>
      </c>
      <c r="F300" s="8" t="s">
        <v>159</v>
      </c>
      <c r="G300" s="8" t="s">
        <v>203</v>
      </c>
      <c r="H300" s="8"/>
      <c r="I300" s="26">
        <f>I301</f>
        <v>9801.6</v>
      </c>
      <c r="J300" s="52">
        <f t="shared" si="25"/>
        <v>9800.8809999999994</v>
      </c>
      <c r="K300" s="26">
        <f t="shared" si="20"/>
        <v>99.992664462944816</v>
      </c>
      <c r="L300" s="383"/>
    </row>
    <row r="301" spans="1:15" ht="36" customHeight="1">
      <c r="A301" s="196" t="s">
        <v>343</v>
      </c>
      <c r="B301" s="8" t="s">
        <v>163</v>
      </c>
      <c r="C301" s="8" t="s">
        <v>159</v>
      </c>
      <c r="D301" s="8" t="s">
        <v>160</v>
      </c>
      <c r="E301" s="8" t="s">
        <v>101</v>
      </c>
      <c r="F301" s="8" t="s">
        <v>159</v>
      </c>
      <c r="G301" s="8" t="s">
        <v>203</v>
      </c>
      <c r="H301" s="8" t="s">
        <v>338</v>
      </c>
      <c r="I301" s="26">
        <f>I302+I303</f>
        <v>9801.6</v>
      </c>
      <c r="J301" s="52">
        <f>J302+J303</f>
        <v>9800.8809999999994</v>
      </c>
      <c r="K301" s="26">
        <f t="shared" si="20"/>
        <v>99.992664462944816</v>
      </c>
      <c r="L301" s="383"/>
    </row>
    <row r="302" spans="1:15" ht="18" customHeight="1">
      <c r="A302" s="187" t="s">
        <v>360</v>
      </c>
      <c r="B302" s="8" t="s">
        <v>163</v>
      </c>
      <c r="C302" s="8" t="s">
        <v>159</v>
      </c>
      <c r="D302" s="8" t="s">
        <v>160</v>
      </c>
      <c r="E302" s="8" t="s">
        <v>101</v>
      </c>
      <c r="F302" s="8" t="s">
        <v>159</v>
      </c>
      <c r="G302" s="8" t="s">
        <v>203</v>
      </c>
      <c r="H302" s="8" t="s">
        <v>345</v>
      </c>
      <c r="I302" s="26">
        <f>'прил 3'!J360</f>
        <v>9349.4</v>
      </c>
      <c r="J302" s="52">
        <f>'прил 3'!K360</f>
        <v>9349.33</v>
      </c>
      <c r="K302" s="26">
        <f t="shared" si="20"/>
        <v>99.999251288852761</v>
      </c>
      <c r="L302" s="383"/>
    </row>
    <row r="303" spans="1:15" ht="43.9" customHeight="1">
      <c r="A303" s="187" t="s">
        <v>362</v>
      </c>
      <c r="B303" s="7" t="s">
        <v>163</v>
      </c>
      <c r="C303" s="7" t="s">
        <v>159</v>
      </c>
      <c r="D303" s="7" t="s">
        <v>160</v>
      </c>
      <c r="E303" s="7" t="s">
        <v>101</v>
      </c>
      <c r="F303" s="7" t="s">
        <v>159</v>
      </c>
      <c r="G303" s="7" t="s">
        <v>203</v>
      </c>
      <c r="H303" s="7" t="s">
        <v>361</v>
      </c>
      <c r="I303" s="26">
        <f>'прил 3'!J361</f>
        <v>452.19999999999993</v>
      </c>
      <c r="J303" s="52">
        <f>'прил 3'!K361</f>
        <v>451.55099999999999</v>
      </c>
      <c r="K303" s="26">
        <f t="shared" si="20"/>
        <v>99.856479433878832</v>
      </c>
      <c r="L303" s="383"/>
    </row>
    <row r="304" spans="1:15" ht="36" customHeight="1">
      <c r="A304" s="215" t="s">
        <v>381</v>
      </c>
      <c r="B304" s="8" t="s">
        <v>163</v>
      </c>
      <c r="C304" s="8" t="s">
        <v>159</v>
      </c>
      <c r="D304" s="8" t="s">
        <v>162</v>
      </c>
      <c r="E304" s="8"/>
      <c r="F304" s="8"/>
      <c r="G304" s="8"/>
      <c r="H304" s="8"/>
      <c r="I304" s="26">
        <f>I305</f>
        <v>1257</v>
      </c>
      <c r="J304" s="52">
        <f>J305</f>
        <v>1256.9549999999999</v>
      </c>
      <c r="K304" s="26">
        <f t="shared" si="20"/>
        <v>99.996420047732698</v>
      </c>
      <c r="L304" s="383"/>
    </row>
    <row r="305" spans="1:15" ht="18" customHeight="1">
      <c r="A305" s="122" t="s">
        <v>39</v>
      </c>
      <c r="B305" s="8" t="s">
        <v>163</v>
      </c>
      <c r="C305" s="8" t="s">
        <v>159</v>
      </c>
      <c r="D305" s="8" t="s">
        <v>162</v>
      </c>
      <c r="E305" s="8" t="s">
        <v>101</v>
      </c>
      <c r="F305" s="8" t="s">
        <v>159</v>
      </c>
      <c r="G305" s="8"/>
      <c r="H305" s="8"/>
      <c r="I305" s="26">
        <f>I309+I306</f>
        <v>1257</v>
      </c>
      <c r="J305" s="52">
        <f>J309+J306</f>
        <v>1256.9549999999999</v>
      </c>
      <c r="K305" s="26">
        <f t="shared" si="20"/>
        <v>99.996420047732698</v>
      </c>
      <c r="L305" s="383"/>
    </row>
    <row r="306" spans="1:15" s="29" customFormat="1" ht="42" customHeight="1">
      <c r="A306" s="55" t="s">
        <v>389</v>
      </c>
      <c r="B306" s="8" t="s">
        <v>163</v>
      </c>
      <c r="C306" s="8" t="s">
        <v>159</v>
      </c>
      <c r="D306" s="8" t="s">
        <v>162</v>
      </c>
      <c r="E306" s="8" t="s">
        <v>101</v>
      </c>
      <c r="F306" s="8" t="s">
        <v>159</v>
      </c>
      <c r="G306" s="8" t="s">
        <v>74</v>
      </c>
      <c r="H306" s="8"/>
      <c r="I306" s="26">
        <f>I307</f>
        <v>2</v>
      </c>
      <c r="J306" s="26">
        <f>J307</f>
        <v>2</v>
      </c>
      <c r="K306" s="26">
        <f t="shared" si="20"/>
        <v>100</v>
      </c>
      <c r="L306" s="715"/>
      <c r="M306" s="321"/>
      <c r="N306" s="238"/>
      <c r="O306" s="13"/>
    </row>
    <row r="307" spans="1:15" s="29" customFormat="1" ht="36" customHeight="1">
      <c r="A307" s="173" t="s">
        <v>343</v>
      </c>
      <c r="B307" s="8" t="s">
        <v>163</v>
      </c>
      <c r="C307" s="8" t="s">
        <v>159</v>
      </c>
      <c r="D307" s="8" t="s">
        <v>162</v>
      </c>
      <c r="E307" s="8" t="s">
        <v>101</v>
      </c>
      <c r="F307" s="8" t="s">
        <v>159</v>
      </c>
      <c r="G307" s="8" t="s">
        <v>74</v>
      </c>
      <c r="H307" s="8" t="s">
        <v>338</v>
      </c>
      <c r="I307" s="26">
        <f>I308</f>
        <v>2</v>
      </c>
      <c r="J307" s="26">
        <f>J308</f>
        <v>2</v>
      </c>
      <c r="K307" s="26">
        <f t="shared" si="20"/>
        <v>100</v>
      </c>
      <c r="L307" s="715"/>
      <c r="M307" s="321"/>
      <c r="N307" s="238"/>
      <c r="O307" s="13"/>
    </row>
    <row r="308" spans="1:15" s="29" customFormat="1" ht="28.15" customHeight="1">
      <c r="A308" s="187" t="s">
        <v>360</v>
      </c>
      <c r="B308" s="8" t="s">
        <v>163</v>
      </c>
      <c r="C308" s="8" t="s">
        <v>159</v>
      </c>
      <c r="D308" s="8" t="s">
        <v>162</v>
      </c>
      <c r="E308" s="8" t="s">
        <v>101</v>
      </c>
      <c r="F308" s="8" t="s">
        <v>159</v>
      </c>
      <c r="G308" s="8" t="s">
        <v>74</v>
      </c>
      <c r="H308" s="8" t="s">
        <v>345</v>
      </c>
      <c r="I308" s="26">
        <f>'прил 3'!J366</f>
        <v>2</v>
      </c>
      <c r="J308" s="26">
        <f>'прил 3'!K366</f>
        <v>2</v>
      </c>
      <c r="K308" s="26">
        <f t="shared" si="20"/>
        <v>100</v>
      </c>
      <c r="L308" s="715"/>
      <c r="M308" s="321"/>
      <c r="N308" s="238"/>
      <c r="O308" s="13"/>
    </row>
    <row r="309" spans="1:15" ht="18" customHeight="1">
      <c r="A309" s="122" t="s">
        <v>213</v>
      </c>
      <c r="B309" s="8" t="s">
        <v>163</v>
      </c>
      <c r="C309" s="8" t="s">
        <v>159</v>
      </c>
      <c r="D309" s="8" t="s">
        <v>162</v>
      </c>
      <c r="E309" s="8" t="s">
        <v>101</v>
      </c>
      <c r="F309" s="8" t="s">
        <v>159</v>
      </c>
      <c r="G309" s="8" t="s">
        <v>203</v>
      </c>
      <c r="H309" s="8"/>
      <c r="I309" s="26">
        <f>I310</f>
        <v>1255</v>
      </c>
      <c r="J309" s="52">
        <f>J310</f>
        <v>1254.9549999999999</v>
      </c>
      <c r="K309" s="26">
        <f t="shared" si="20"/>
        <v>99.996414342629478</v>
      </c>
      <c r="L309" s="383"/>
    </row>
    <row r="310" spans="1:15" ht="36" customHeight="1">
      <c r="A310" s="196" t="s">
        <v>343</v>
      </c>
      <c r="B310" s="8" t="s">
        <v>163</v>
      </c>
      <c r="C310" s="8" t="s">
        <v>159</v>
      </c>
      <c r="D310" s="8" t="s">
        <v>162</v>
      </c>
      <c r="E310" s="8" t="s">
        <v>101</v>
      </c>
      <c r="F310" s="8" t="s">
        <v>159</v>
      </c>
      <c r="G310" s="8" t="s">
        <v>203</v>
      </c>
      <c r="H310" s="8" t="s">
        <v>338</v>
      </c>
      <c r="I310" s="26">
        <f>I311</f>
        <v>1255</v>
      </c>
      <c r="J310" s="52">
        <f>J311</f>
        <v>1254.9549999999999</v>
      </c>
      <c r="K310" s="26">
        <f t="shared" si="20"/>
        <v>99.996414342629478</v>
      </c>
      <c r="L310" s="383"/>
    </row>
    <row r="311" spans="1:15" ht="18" customHeight="1">
      <c r="A311" s="187" t="s">
        <v>360</v>
      </c>
      <c r="B311" s="8" t="s">
        <v>163</v>
      </c>
      <c r="C311" s="8" t="s">
        <v>159</v>
      </c>
      <c r="D311" s="8" t="s">
        <v>162</v>
      </c>
      <c r="E311" s="8" t="s">
        <v>101</v>
      </c>
      <c r="F311" s="8" t="s">
        <v>159</v>
      </c>
      <c r="G311" s="8" t="s">
        <v>203</v>
      </c>
      <c r="H311" s="8" t="s">
        <v>345</v>
      </c>
      <c r="I311" s="26">
        <f>'прил 3'!J369</f>
        <v>1255</v>
      </c>
      <c r="J311" s="52">
        <f>'прил 3'!K369</f>
        <v>1254.9549999999999</v>
      </c>
      <c r="K311" s="26">
        <f t="shared" si="20"/>
        <v>99.996414342629478</v>
      </c>
      <c r="L311" s="383"/>
    </row>
    <row r="312" spans="1:15" ht="18" customHeight="1">
      <c r="A312" s="197" t="s">
        <v>12</v>
      </c>
      <c r="B312" s="8" t="s">
        <v>163</v>
      </c>
      <c r="C312" s="8" t="s">
        <v>163</v>
      </c>
      <c r="D312" s="8"/>
      <c r="E312" s="8"/>
      <c r="F312" s="2"/>
      <c r="G312" s="19"/>
      <c r="H312" s="20"/>
      <c r="I312" s="26">
        <f>I321+I313</f>
        <v>1052.3</v>
      </c>
      <c r="J312" s="26">
        <f>J321+J313</f>
        <v>1027.145</v>
      </c>
      <c r="K312" s="26">
        <f t="shared" si="20"/>
        <v>97.60952199942983</v>
      </c>
      <c r="L312" s="383"/>
    </row>
    <row r="313" spans="1:15" ht="43.9" customHeight="1">
      <c r="A313" s="194" t="s">
        <v>380</v>
      </c>
      <c r="B313" s="8" t="s">
        <v>163</v>
      </c>
      <c r="C313" s="8" t="s">
        <v>163</v>
      </c>
      <c r="D313" s="8" t="s">
        <v>160</v>
      </c>
      <c r="E313" s="8"/>
      <c r="F313" s="8"/>
      <c r="G313" s="8"/>
      <c r="H313" s="8" t="s">
        <v>158</v>
      </c>
      <c r="I313" s="26">
        <f>I314</f>
        <v>1026.7</v>
      </c>
      <c r="J313" s="52">
        <f>J314</f>
        <v>1001.545</v>
      </c>
      <c r="K313" s="26">
        <f t="shared" si="20"/>
        <v>97.549917210480174</v>
      </c>
      <c r="L313" s="430"/>
      <c r="M313" s="425"/>
    </row>
    <row r="314" spans="1:15" ht="18" customHeight="1">
      <c r="A314" s="198" t="s">
        <v>359</v>
      </c>
      <c r="B314" s="8" t="s">
        <v>163</v>
      </c>
      <c r="C314" s="8" t="s">
        <v>163</v>
      </c>
      <c r="D314" s="8" t="s">
        <v>160</v>
      </c>
      <c r="E314" s="8" t="s">
        <v>101</v>
      </c>
      <c r="F314" s="8" t="s">
        <v>162</v>
      </c>
      <c r="G314" s="8"/>
      <c r="H314" s="8"/>
      <c r="I314" s="26">
        <f>I318+I315</f>
        <v>1026.7</v>
      </c>
      <c r="J314" s="52">
        <f>J318+J315</f>
        <v>1001.545</v>
      </c>
      <c r="K314" s="26">
        <f t="shared" si="20"/>
        <v>97.549917210480174</v>
      </c>
      <c r="L314" s="430"/>
      <c r="M314" s="425"/>
    </row>
    <row r="315" spans="1:15" s="29" customFormat="1" ht="28.9" customHeight="1">
      <c r="A315" s="55" t="s">
        <v>393</v>
      </c>
      <c r="B315" s="7" t="s">
        <v>163</v>
      </c>
      <c r="C315" s="7" t="s">
        <v>163</v>
      </c>
      <c r="D315" s="7" t="s">
        <v>160</v>
      </c>
      <c r="E315" s="7" t="s">
        <v>101</v>
      </c>
      <c r="F315" s="7" t="s">
        <v>162</v>
      </c>
      <c r="G315" s="7" t="s">
        <v>392</v>
      </c>
      <c r="H315" s="7" t="s">
        <v>158</v>
      </c>
      <c r="I315" s="26">
        <f>I316</f>
        <v>0</v>
      </c>
      <c r="J315" s="26">
        <f>J316</f>
        <v>0</v>
      </c>
      <c r="K315" s="26" t="e">
        <f t="shared" si="20"/>
        <v>#DIV/0!</v>
      </c>
      <c r="L315" s="26"/>
      <c r="M315" s="196"/>
      <c r="N315" s="158"/>
    </row>
    <row r="316" spans="1:15" s="29" customFormat="1" ht="36.75" customHeight="1">
      <c r="A316" s="173" t="s">
        <v>343</v>
      </c>
      <c r="B316" s="7" t="s">
        <v>163</v>
      </c>
      <c r="C316" s="7" t="s">
        <v>163</v>
      </c>
      <c r="D316" s="7" t="s">
        <v>160</v>
      </c>
      <c r="E316" s="7" t="s">
        <v>101</v>
      </c>
      <c r="F316" s="7" t="s">
        <v>162</v>
      </c>
      <c r="G316" s="7" t="s">
        <v>392</v>
      </c>
      <c r="H316" s="7" t="s">
        <v>338</v>
      </c>
      <c r="I316" s="26">
        <f>I317</f>
        <v>0</v>
      </c>
      <c r="J316" s="26">
        <f>J317</f>
        <v>0</v>
      </c>
      <c r="K316" s="26" t="e">
        <f t="shared" si="20"/>
        <v>#DIV/0!</v>
      </c>
      <c r="L316" s="26"/>
      <c r="M316" s="196"/>
      <c r="N316" s="158"/>
    </row>
    <row r="317" spans="1:15" s="29" customFormat="1" ht="26.45" customHeight="1">
      <c r="A317" s="187" t="s">
        <v>360</v>
      </c>
      <c r="B317" s="7" t="s">
        <v>163</v>
      </c>
      <c r="C317" s="7" t="s">
        <v>163</v>
      </c>
      <c r="D317" s="7" t="s">
        <v>160</v>
      </c>
      <c r="E317" s="7" t="s">
        <v>101</v>
      </c>
      <c r="F317" s="7" t="s">
        <v>162</v>
      </c>
      <c r="G317" s="7" t="s">
        <v>392</v>
      </c>
      <c r="H317" s="7" t="s">
        <v>345</v>
      </c>
      <c r="I317" s="26">
        <f>'прил 3'!J375</f>
        <v>0</v>
      </c>
      <c r="J317" s="26">
        <f>'прил 3'!K375</f>
        <v>0</v>
      </c>
      <c r="K317" s="26" t="e">
        <f t="shared" si="20"/>
        <v>#DIV/0!</v>
      </c>
      <c r="L317" s="26"/>
      <c r="M317" s="196"/>
      <c r="N317" s="238"/>
    </row>
    <row r="318" spans="1:15" ht="36" customHeight="1">
      <c r="A318" s="122" t="s">
        <v>9</v>
      </c>
      <c r="B318" s="8" t="s">
        <v>163</v>
      </c>
      <c r="C318" s="8" t="s">
        <v>163</v>
      </c>
      <c r="D318" s="8" t="s">
        <v>160</v>
      </c>
      <c r="E318" s="8" t="s">
        <v>101</v>
      </c>
      <c r="F318" s="8" t="s">
        <v>162</v>
      </c>
      <c r="G318" s="8" t="s">
        <v>8</v>
      </c>
      <c r="H318" s="8" t="s">
        <v>158</v>
      </c>
      <c r="I318" s="26">
        <f>I320</f>
        <v>1026.7</v>
      </c>
      <c r="J318" s="26">
        <f>J320</f>
        <v>1001.545</v>
      </c>
      <c r="K318" s="26">
        <f t="shared" si="20"/>
        <v>97.549917210480174</v>
      </c>
      <c r="L318" s="430"/>
      <c r="M318" s="425"/>
    </row>
    <row r="319" spans="1:15" ht="36" customHeight="1">
      <c r="A319" s="196" t="s">
        <v>343</v>
      </c>
      <c r="B319" s="8" t="s">
        <v>163</v>
      </c>
      <c r="C319" s="8" t="s">
        <v>163</v>
      </c>
      <c r="D319" s="8" t="s">
        <v>160</v>
      </c>
      <c r="E319" s="8" t="s">
        <v>101</v>
      </c>
      <c r="F319" s="8" t="s">
        <v>162</v>
      </c>
      <c r="G319" s="8" t="s">
        <v>8</v>
      </c>
      <c r="H319" s="8" t="s">
        <v>338</v>
      </c>
      <c r="I319" s="26">
        <f>I320</f>
        <v>1026.7</v>
      </c>
      <c r="J319" s="26">
        <f>J320</f>
        <v>1001.545</v>
      </c>
      <c r="K319" s="26">
        <f t="shared" si="20"/>
        <v>97.549917210480174</v>
      </c>
      <c r="L319" s="430"/>
      <c r="M319" s="425"/>
    </row>
    <row r="320" spans="1:15" ht="18" customHeight="1">
      <c r="A320" s="187" t="s">
        <v>360</v>
      </c>
      <c r="B320" s="8" t="s">
        <v>163</v>
      </c>
      <c r="C320" s="8" t="s">
        <v>163</v>
      </c>
      <c r="D320" s="8" t="s">
        <v>160</v>
      </c>
      <c r="E320" s="8" t="s">
        <v>101</v>
      </c>
      <c r="F320" s="8" t="s">
        <v>162</v>
      </c>
      <c r="G320" s="8" t="s">
        <v>8</v>
      </c>
      <c r="H320" s="8" t="s">
        <v>345</v>
      </c>
      <c r="I320" s="26">
        <f>'прил 3'!J378</f>
        <v>1026.7</v>
      </c>
      <c r="J320" s="26">
        <f>'прил 3'!K378</f>
        <v>1001.545</v>
      </c>
      <c r="K320" s="26">
        <f t="shared" si="20"/>
        <v>97.549917210480174</v>
      </c>
      <c r="L320" s="430"/>
      <c r="M320" s="425"/>
    </row>
    <row r="321" spans="1:15" ht="36" customHeight="1">
      <c r="A321" s="122" t="s">
        <v>1</v>
      </c>
      <c r="B321" s="8" t="s">
        <v>163</v>
      </c>
      <c r="C321" s="8" t="s">
        <v>163</v>
      </c>
      <c r="D321" s="8" t="s">
        <v>230</v>
      </c>
      <c r="E321" s="8"/>
      <c r="F321" s="8"/>
      <c r="G321" s="8"/>
      <c r="H321" s="8"/>
      <c r="I321" s="26">
        <f t="shared" ref="I321:J324" si="26">I322</f>
        <v>25.6</v>
      </c>
      <c r="J321" s="152">
        <f t="shared" si="26"/>
        <v>25.6</v>
      </c>
      <c r="K321" s="26">
        <f t="shared" si="20"/>
        <v>100</v>
      </c>
      <c r="L321" s="421"/>
    </row>
    <row r="322" spans="1:15" ht="36" customHeight="1">
      <c r="A322" s="122" t="s">
        <v>369</v>
      </c>
      <c r="B322" s="8" t="s">
        <v>163</v>
      </c>
      <c r="C322" s="8" t="s">
        <v>163</v>
      </c>
      <c r="D322" s="8" t="s">
        <v>230</v>
      </c>
      <c r="E322" s="8" t="s">
        <v>101</v>
      </c>
      <c r="F322" s="8" t="s">
        <v>135</v>
      </c>
      <c r="G322" s="8"/>
      <c r="H322" s="8"/>
      <c r="I322" s="26">
        <f t="shared" si="26"/>
        <v>25.6</v>
      </c>
      <c r="J322" s="152">
        <f t="shared" si="26"/>
        <v>25.6</v>
      </c>
      <c r="K322" s="26">
        <f t="shared" si="20"/>
        <v>100</v>
      </c>
      <c r="L322" s="383"/>
    </row>
    <row r="323" spans="1:15" ht="18" customHeight="1">
      <c r="A323" s="122" t="s">
        <v>103</v>
      </c>
      <c r="B323" s="8" t="s">
        <v>163</v>
      </c>
      <c r="C323" s="8" t="s">
        <v>163</v>
      </c>
      <c r="D323" s="8" t="s">
        <v>230</v>
      </c>
      <c r="E323" s="8" t="s">
        <v>101</v>
      </c>
      <c r="F323" s="8" t="s">
        <v>135</v>
      </c>
      <c r="G323" s="8" t="s">
        <v>193</v>
      </c>
      <c r="H323" s="8"/>
      <c r="I323" s="26">
        <f t="shared" si="26"/>
        <v>25.6</v>
      </c>
      <c r="J323" s="152">
        <f t="shared" si="26"/>
        <v>25.6</v>
      </c>
      <c r="K323" s="26">
        <f t="shared" si="20"/>
        <v>100</v>
      </c>
      <c r="L323" s="713"/>
      <c r="M323" s="425"/>
    </row>
    <row r="324" spans="1:15" ht="18" customHeight="1">
      <c r="A324" s="55" t="s">
        <v>320</v>
      </c>
      <c r="B324" s="8" t="s">
        <v>163</v>
      </c>
      <c r="C324" s="8" t="s">
        <v>163</v>
      </c>
      <c r="D324" s="8" t="s">
        <v>230</v>
      </c>
      <c r="E324" s="8" t="s">
        <v>101</v>
      </c>
      <c r="F324" s="8" t="s">
        <v>135</v>
      </c>
      <c r="G324" s="8" t="s">
        <v>193</v>
      </c>
      <c r="H324" s="8" t="s">
        <v>318</v>
      </c>
      <c r="I324" s="26">
        <f t="shared" si="26"/>
        <v>25.6</v>
      </c>
      <c r="J324" s="152">
        <f t="shared" si="26"/>
        <v>25.6</v>
      </c>
      <c r="K324" s="26">
        <f t="shared" si="20"/>
        <v>100</v>
      </c>
      <c r="L324" s="713"/>
      <c r="M324" s="425"/>
    </row>
    <row r="325" spans="1:15" ht="18" customHeight="1">
      <c r="A325" s="55" t="s">
        <v>321</v>
      </c>
      <c r="B325" s="8" t="s">
        <v>163</v>
      </c>
      <c r="C325" s="8" t="s">
        <v>163</v>
      </c>
      <c r="D325" s="8" t="s">
        <v>230</v>
      </c>
      <c r="E325" s="8" t="s">
        <v>101</v>
      </c>
      <c r="F325" s="8" t="s">
        <v>135</v>
      </c>
      <c r="G325" s="8" t="s">
        <v>193</v>
      </c>
      <c r="H325" s="8" t="s">
        <v>319</v>
      </c>
      <c r="I325" s="26">
        <f>'прил 3'!J210</f>
        <v>25.6</v>
      </c>
      <c r="J325" s="152">
        <f>'прил 3'!K210</f>
        <v>25.6</v>
      </c>
      <c r="K325" s="26">
        <f t="shared" si="20"/>
        <v>100</v>
      </c>
      <c r="L325" s="383"/>
      <c r="M325" s="425"/>
    </row>
    <row r="326" spans="1:15" ht="18" customHeight="1">
      <c r="A326" s="122" t="s">
        <v>166</v>
      </c>
      <c r="B326" s="8" t="s">
        <v>163</v>
      </c>
      <c r="C326" s="8" t="s">
        <v>164</v>
      </c>
      <c r="D326" s="8"/>
      <c r="E326" s="8"/>
      <c r="F326" s="8"/>
      <c r="G326" s="8"/>
      <c r="H326" s="8"/>
      <c r="I326" s="26">
        <f t="shared" ref="I326:J328" si="27">I327</f>
        <v>410.7</v>
      </c>
      <c r="J326" s="26">
        <f t="shared" si="27"/>
        <v>400.49700000000001</v>
      </c>
      <c r="K326" s="26">
        <f t="shared" si="20"/>
        <v>97.515704894083271</v>
      </c>
      <c r="L326" s="383"/>
    </row>
    <row r="327" spans="1:15" ht="42" customHeight="1">
      <c r="A327" s="194" t="s">
        <v>380</v>
      </c>
      <c r="B327" s="8" t="s">
        <v>163</v>
      </c>
      <c r="C327" s="8" t="s">
        <v>164</v>
      </c>
      <c r="D327" s="8" t="s">
        <v>160</v>
      </c>
      <c r="E327" s="8"/>
      <c r="F327" s="8"/>
      <c r="G327" s="8"/>
      <c r="H327" s="8"/>
      <c r="I327" s="26">
        <f t="shared" si="27"/>
        <v>410.7</v>
      </c>
      <c r="J327" s="52">
        <f t="shared" si="27"/>
        <v>400.49700000000001</v>
      </c>
      <c r="K327" s="26">
        <f t="shared" si="20"/>
        <v>97.515704894083271</v>
      </c>
      <c r="L327" s="430"/>
    </row>
    <row r="328" spans="1:15" ht="30" customHeight="1">
      <c r="A328" s="122" t="s">
        <v>43</v>
      </c>
      <c r="B328" s="8" t="s">
        <v>163</v>
      </c>
      <c r="C328" s="8" t="s">
        <v>164</v>
      </c>
      <c r="D328" s="8" t="s">
        <v>160</v>
      </c>
      <c r="E328" s="8" t="s">
        <v>101</v>
      </c>
      <c r="F328" s="8" t="s">
        <v>108</v>
      </c>
      <c r="G328" s="8"/>
      <c r="H328" s="8"/>
      <c r="I328" s="26">
        <f t="shared" si="27"/>
        <v>410.7</v>
      </c>
      <c r="J328" s="52">
        <f t="shared" si="27"/>
        <v>400.49700000000001</v>
      </c>
      <c r="K328" s="26">
        <f t="shared" si="20"/>
        <v>97.515704894083271</v>
      </c>
      <c r="L328" s="414"/>
    </row>
    <row r="329" spans="1:15" ht="36" customHeight="1">
      <c r="A329" s="122" t="s">
        <v>142</v>
      </c>
      <c r="B329" s="8" t="s">
        <v>163</v>
      </c>
      <c r="C329" s="8" t="s">
        <v>164</v>
      </c>
      <c r="D329" s="8" t="s">
        <v>160</v>
      </c>
      <c r="E329" s="8" t="s">
        <v>101</v>
      </c>
      <c r="F329" s="8" t="s">
        <v>108</v>
      </c>
      <c r="G329" s="8" t="s">
        <v>204</v>
      </c>
      <c r="H329" s="8"/>
      <c r="I329" s="26">
        <f>I330+I332+I334</f>
        <v>410.7</v>
      </c>
      <c r="J329" s="26">
        <f>J330+J332+J334</f>
        <v>400.49700000000001</v>
      </c>
      <c r="K329" s="26">
        <f t="shared" ref="K329:K392" si="28">J329/I329*100</f>
        <v>97.515704894083271</v>
      </c>
      <c r="L329" s="414"/>
    </row>
    <row r="330" spans="1:15" ht="54" customHeight="1">
      <c r="A330" s="188" t="s">
        <v>316</v>
      </c>
      <c r="B330" s="8" t="s">
        <v>163</v>
      </c>
      <c r="C330" s="8" t="s">
        <v>164</v>
      </c>
      <c r="D330" s="8" t="s">
        <v>160</v>
      </c>
      <c r="E330" s="8" t="s">
        <v>101</v>
      </c>
      <c r="F330" s="8" t="s">
        <v>108</v>
      </c>
      <c r="G330" s="8" t="s">
        <v>204</v>
      </c>
      <c r="H330" s="8" t="s">
        <v>315</v>
      </c>
      <c r="I330" s="26">
        <f>I331</f>
        <v>398.3</v>
      </c>
      <c r="J330" s="26">
        <f>J331</f>
        <v>389.68</v>
      </c>
      <c r="K330" s="26">
        <f t="shared" si="28"/>
        <v>97.835802159176495</v>
      </c>
      <c r="L330" s="414"/>
    </row>
    <row r="331" spans="1:15" ht="18" customHeight="1">
      <c r="A331" s="193" t="s">
        <v>342</v>
      </c>
      <c r="B331" s="8" t="s">
        <v>163</v>
      </c>
      <c r="C331" s="8" t="s">
        <v>164</v>
      </c>
      <c r="D331" s="8" t="s">
        <v>160</v>
      </c>
      <c r="E331" s="8" t="s">
        <v>101</v>
      </c>
      <c r="F331" s="8" t="s">
        <v>108</v>
      </c>
      <c r="G331" s="8" t="s">
        <v>204</v>
      </c>
      <c r="H331" s="8" t="s">
        <v>335</v>
      </c>
      <c r="I331" s="26">
        <f>'прил 3'!J384</f>
        <v>398.3</v>
      </c>
      <c r="J331" s="26">
        <f>'прил 3'!K384</f>
        <v>389.68</v>
      </c>
      <c r="K331" s="26">
        <f t="shared" si="28"/>
        <v>97.835802159176495</v>
      </c>
      <c r="L331" s="414"/>
    </row>
    <row r="332" spans="1:15" ht="18" customHeight="1">
      <c r="A332" s="55" t="s">
        <v>320</v>
      </c>
      <c r="B332" s="8" t="s">
        <v>163</v>
      </c>
      <c r="C332" s="8" t="s">
        <v>164</v>
      </c>
      <c r="D332" s="8" t="s">
        <v>160</v>
      </c>
      <c r="E332" s="8" t="s">
        <v>101</v>
      </c>
      <c r="F332" s="8" t="s">
        <v>108</v>
      </c>
      <c r="G332" s="8" t="s">
        <v>204</v>
      </c>
      <c r="H332" s="8" t="s">
        <v>318</v>
      </c>
      <c r="I332" s="26">
        <f>I333</f>
        <v>11.4</v>
      </c>
      <c r="J332" s="26">
        <f>J333</f>
        <v>10.093999999999999</v>
      </c>
      <c r="K332" s="26">
        <f t="shared" si="28"/>
        <v>88.543859649122808</v>
      </c>
      <c r="L332" s="414"/>
    </row>
    <row r="333" spans="1:15" ht="18" customHeight="1">
      <c r="A333" s="55" t="s">
        <v>321</v>
      </c>
      <c r="B333" s="8" t="s">
        <v>163</v>
      </c>
      <c r="C333" s="8" t="s">
        <v>164</v>
      </c>
      <c r="D333" s="8" t="s">
        <v>160</v>
      </c>
      <c r="E333" s="8" t="s">
        <v>101</v>
      </c>
      <c r="F333" s="8" t="s">
        <v>108</v>
      </c>
      <c r="G333" s="8" t="s">
        <v>204</v>
      </c>
      <c r="H333" s="8" t="s">
        <v>319</v>
      </c>
      <c r="I333" s="26">
        <f>'прил 3'!J386</f>
        <v>11.4</v>
      </c>
      <c r="J333" s="26">
        <f>'прил 3'!K386</f>
        <v>10.093999999999999</v>
      </c>
      <c r="K333" s="26">
        <f t="shared" si="28"/>
        <v>88.543859649122808</v>
      </c>
      <c r="L333" s="421"/>
    </row>
    <row r="334" spans="1:15" s="29" customFormat="1" ht="18" customHeight="1">
      <c r="A334" s="122" t="s">
        <v>324</v>
      </c>
      <c r="B334" s="8" t="s">
        <v>163</v>
      </c>
      <c r="C334" s="8" t="s">
        <v>164</v>
      </c>
      <c r="D334" s="8" t="s">
        <v>160</v>
      </c>
      <c r="E334" s="8" t="s">
        <v>101</v>
      </c>
      <c r="F334" s="8" t="s">
        <v>108</v>
      </c>
      <c r="G334" s="8" t="s">
        <v>204</v>
      </c>
      <c r="H334" s="8" t="s">
        <v>322</v>
      </c>
      <c r="I334" s="26">
        <f>I335</f>
        <v>1</v>
      </c>
      <c r="J334" s="52">
        <f>J335</f>
        <v>0.72299999999999998</v>
      </c>
      <c r="K334" s="26">
        <f t="shared" si="28"/>
        <v>72.3</v>
      </c>
      <c r="L334" s="421"/>
      <c r="M334" s="238"/>
      <c r="N334" s="238"/>
      <c r="O334" s="13"/>
    </row>
    <row r="335" spans="1:15" s="29" customFormat="1" ht="18" customHeight="1">
      <c r="A335" s="122" t="s">
        <v>325</v>
      </c>
      <c r="B335" s="8" t="s">
        <v>163</v>
      </c>
      <c r="C335" s="8" t="s">
        <v>164</v>
      </c>
      <c r="D335" s="8" t="s">
        <v>160</v>
      </c>
      <c r="E335" s="8" t="s">
        <v>101</v>
      </c>
      <c r="F335" s="8" t="s">
        <v>108</v>
      </c>
      <c r="G335" s="8" t="s">
        <v>204</v>
      </c>
      <c r="H335" s="8" t="s">
        <v>323</v>
      </c>
      <c r="I335" s="26">
        <f>'прил 3'!J387</f>
        <v>1</v>
      </c>
      <c r="J335" s="52">
        <f>'прил 3'!K387</f>
        <v>0.72299999999999998</v>
      </c>
      <c r="K335" s="26">
        <f t="shared" si="28"/>
        <v>72.3</v>
      </c>
      <c r="L335" s="414"/>
      <c r="M335" s="238"/>
      <c r="N335" s="238"/>
      <c r="O335" s="13"/>
    </row>
    <row r="336" spans="1:15" ht="18" customHeight="1">
      <c r="A336" s="55" t="s">
        <v>217</v>
      </c>
      <c r="B336" s="8" t="s">
        <v>165</v>
      </c>
      <c r="C336" s="8"/>
      <c r="D336" s="8"/>
      <c r="E336" s="8"/>
      <c r="F336" s="8"/>
      <c r="G336" s="8"/>
      <c r="H336" s="8"/>
      <c r="I336" s="26">
        <f>I337+I357</f>
        <v>11142.3</v>
      </c>
      <c r="J336" s="26">
        <f>J337+J357</f>
        <v>11139.546999999999</v>
      </c>
      <c r="K336" s="26">
        <f t="shared" si="28"/>
        <v>99.975292354361301</v>
      </c>
      <c r="L336" s="414"/>
    </row>
    <row r="337" spans="1:17" ht="18" customHeight="1">
      <c r="A337" s="122" t="s">
        <v>153</v>
      </c>
      <c r="B337" s="8" t="s">
        <v>165</v>
      </c>
      <c r="C337" s="8" t="s">
        <v>135</v>
      </c>
      <c r="D337" s="8"/>
      <c r="E337" s="8"/>
      <c r="F337" s="8"/>
      <c r="G337" s="8"/>
      <c r="H337" s="8"/>
      <c r="I337" s="26">
        <f>I338</f>
        <v>9961.9</v>
      </c>
      <c r="J337" s="52">
        <f>J338</f>
        <v>9959.7919999999995</v>
      </c>
      <c r="K337" s="26">
        <f t="shared" si="28"/>
        <v>99.978839378030287</v>
      </c>
      <c r="L337" s="383"/>
    </row>
    <row r="338" spans="1:17" ht="43.9" customHeight="1">
      <c r="A338" s="215" t="s">
        <v>381</v>
      </c>
      <c r="B338" s="8" t="s">
        <v>165</v>
      </c>
      <c r="C338" s="8" t="s">
        <v>135</v>
      </c>
      <c r="D338" s="8" t="s">
        <v>162</v>
      </c>
      <c r="E338" s="8"/>
      <c r="F338" s="8"/>
      <c r="G338" s="8"/>
      <c r="H338" s="8"/>
      <c r="I338" s="26">
        <f>I339+I346+I353</f>
        <v>9961.9</v>
      </c>
      <c r="J338" s="26">
        <f>J339+J346+J353</f>
        <v>9959.7919999999995</v>
      </c>
      <c r="K338" s="26">
        <f t="shared" si="28"/>
        <v>99.978839378030287</v>
      </c>
      <c r="L338" s="430"/>
    </row>
    <row r="339" spans="1:17" ht="23.45" customHeight="1">
      <c r="A339" s="221" t="s">
        <v>14</v>
      </c>
      <c r="B339" s="8" t="s">
        <v>165</v>
      </c>
      <c r="C339" s="8" t="s">
        <v>135</v>
      </c>
      <c r="D339" s="8" t="s">
        <v>162</v>
      </c>
      <c r="E339" s="8" t="s">
        <v>101</v>
      </c>
      <c r="F339" s="8" t="s">
        <v>135</v>
      </c>
      <c r="G339" s="8"/>
      <c r="H339" s="8"/>
      <c r="I339" s="26">
        <f>I343+I340</f>
        <v>7104.2000000000007</v>
      </c>
      <c r="J339" s="52">
        <f>J343+J340</f>
        <v>7104.1120000000001</v>
      </c>
      <c r="K339" s="26">
        <f t="shared" si="28"/>
        <v>99.998761296134674</v>
      </c>
      <c r="L339" s="414"/>
    </row>
    <row r="340" spans="1:17" s="29" customFormat="1" ht="43.9" customHeight="1">
      <c r="A340" s="55" t="s">
        <v>389</v>
      </c>
      <c r="B340" s="8" t="s">
        <v>165</v>
      </c>
      <c r="C340" s="8" t="s">
        <v>135</v>
      </c>
      <c r="D340" s="8" t="s">
        <v>162</v>
      </c>
      <c r="E340" s="8" t="s">
        <v>101</v>
      </c>
      <c r="F340" s="8" t="s">
        <v>135</v>
      </c>
      <c r="G340" s="8" t="s">
        <v>74</v>
      </c>
      <c r="H340" s="8"/>
      <c r="I340" s="26">
        <f>I341</f>
        <v>0</v>
      </c>
      <c r="J340" s="26">
        <f>J341</f>
        <v>0</v>
      </c>
      <c r="K340" s="26" t="e">
        <f t="shared" si="28"/>
        <v>#DIV/0!</v>
      </c>
      <c r="L340" s="426"/>
      <c r="M340" s="321"/>
      <c r="N340" s="238"/>
      <c r="O340" s="13"/>
    </row>
    <row r="341" spans="1:17" s="29" customFormat="1" ht="36.6" customHeight="1">
      <c r="A341" s="173" t="s">
        <v>343</v>
      </c>
      <c r="B341" s="8" t="s">
        <v>165</v>
      </c>
      <c r="C341" s="8" t="s">
        <v>135</v>
      </c>
      <c r="D341" s="8" t="s">
        <v>162</v>
      </c>
      <c r="E341" s="8" t="s">
        <v>101</v>
      </c>
      <c r="F341" s="8" t="s">
        <v>135</v>
      </c>
      <c r="G341" s="8" t="s">
        <v>74</v>
      </c>
      <c r="H341" s="8" t="s">
        <v>338</v>
      </c>
      <c r="I341" s="26">
        <f>I342</f>
        <v>0</v>
      </c>
      <c r="J341" s="26">
        <f>J342</f>
        <v>0</v>
      </c>
      <c r="K341" s="26" t="e">
        <f t="shared" si="28"/>
        <v>#DIV/0!</v>
      </c>
      <c r="L341" s="426"/>
      <c r="M341" s="321"/>
      <c r="N341" s="238"/>
      <c r="O341" s="13"/>
    </row>
    <row r="342" spans="1:17" s="29" customFormat="1" ht="24" customHeight="1">
      <c r="A342" s="187" t="s">
        <v>360</v>
      </c>
      <c r="B342" s="8" t="s">
        <v>165</v>
      </c>
      <c r="C342" s="8" t="s">
        <v>135</v>
      </c>
      <c r="D342" s="8" t="s">
        <v>162</v>
      </c>
      <c r="E342" s="8" t="s">
        <v>101</v>
      </c>
      <c r="F342" s="8" t="s">
        <v>135</v>
      </c>
      <c r="G342" s="8" t="s">
        <v>74</v>
      </c>
      <c r="H342" s="8" t="s">
        <v>345</v>
      </c>
      <c r="I342" s="26">
        <f>'прил 3'!J395</f>
        <v>0</v>
      </c>
      <c r="J342" s="26">
        <f>'прил 3'!K395</f>
        <v>0</v>
      </c>
      <c r="K342" s="26" t="e">
        <f t="shared" si="28"/>
        <v>#DIV/0!</v>
      </c>
      <c r="L342" s="426"/>
      <c r="M342" s="424"/>
      <c r="N342" s="238"/>
      <c r="O342" s="13"/>
    </row>
    <row r="343" spans="1:17" ht="18" customHeight="1">
      <c r="A343" s="122" t="s">
        <v>155</v>
      </c>
      <c r="B343" s="8" t="s">
        <v>165</v>
      </c>
      <c r="C343" s="8" t="s">
        <v>135</v>
      </c>
      <c r="D343" s="8" t="s">
        <v>162</v>
      </c>
      <c r="E343" s="8" t="s">
        <v>101</v>
      </c>
      <c r="F343" s="8" t="s">
        <v>135</v>
      </c>
      <c r="G343" s="8" t="s">
        <v>207</v>
      </c>
      <c r="H343" s="8"/>
      <c r="I343" s="26">
        <f>I345</f>
        <v>7104.2000000000007</v>
      </c>
      <c r="J343" s="52">
        <f>J345</f>
        <v>7104.1120000000001</v>
      </c>
      <c r="K343" s="26">
        <f t="shared" si="28"/>
        <v>99.998761296134674</v>
      </c>
      <c r="L343" s="383"/>
    </row>
    <row r="344" spans="1:17" ht="36" customHeight="1">
      <c r="A344" s="196" t="s">
        <v>343</v>
      </c>
      <c r="B344" s="8" t="s">
        <v>165</v>
      </c>
      <c r="C344" s="8" t="s">
        <v>135</v>
      </c>
      <c r="D344" s="8" t="s">
        <v>162</v>
      </c>
      <c r="E344" s="8" t="s">
        <v>101</v>
      </c>
      <c r="F344" s="8" t="s">
        <v>135</v>
      </c>
      <c r="G344" s="8" t="s">
        <v>207</v>
      </c>
      <c r="H344" s="8" t="s">
        <v>338</v>
      </c>
      <c r="I344" s="26">
        <f>I345</f>
        <v>7104.2000000000007</v>
      </c>
      <c r="J344" s="52">
        <f>J345</f>
        <v>7104.1120000000001</v>
      </c>
      <c r="K344" s="26">
        <f t="shared" si="28"/>
        <v>99.998761296134674</v>
      </c>
      <c r="L344" s="383"/>
    </row>
    <row r="345" spans="1:17" ht="21.6" customHeight="1">
      <c r="A345" s="187" t="s">
        <v>360</v>
      </c>
      <c r="B345" s="8" t="s">
        <v>165</v>
      </c>
      <c r="C345" s="8" t="s">
        <v>135</v>
      </c>
      <c r="D345" s="8" t="s">
        <v>162</v>
      </c>
      <c r="E345" s="8" t="s">
        <v>101</v>
      </c>
      <c r="F345" s="8" t="s">
        <v>135</v>
      </c>
      <c r="G345" s="8" t="s">
        <v>207</v>
      </c>
      <c r="H345" s="8" t="s">
        <v>345</v>
      </c>
      <c r="I345" s="26">
        <f>'прил 3'!J398</f>
        <v>7104.2000000000007</v>
      </c>
      <c r="J345" s="52">
        <f>'прил 3'!K398</f>
        <v>7104.1120000000001</v>
      </c>
      <c r="K345" s="26">
        <f t="shared" si="28"/>
        <v>99.998761296134674</v>
      </c>
      <c r="L345" s="383"/>
    </row>
    <row r="346" spans="1:17" ht="30" customHeight="1">
      <c r="A346" s="122" t="s">
        <v>55</v>
      </c>
      <c r="B346" s="8" t="s">
        <v>165</v>
      </c>
      <c r="C346" s="8" t="s">
        <v>135</v>
      </c>
      <c r="D346" s="8" t="s">
        <v>162</v>
      </c>
      <c r="E346" s="8" t="s">
        <v>101</v>
      </c>
      <c r="F346" s="8" t="s">
        <v>160</v>
      </c>
      <c r="G346" s="8"/>
      <c r="H346" s="8"/>
      <c r="I346" s="26">
        <f>I350+I347</f>
        <v>2507.6999999999994</v>
      </c>
      <c r="J346" s="26">
        <f>J350+J347</f>
        <v>2505.6799999999998</v>
      </c>
      <c r="K346" s="26">
        <f t="shared" si="28"/>
        <v>99.919448099852474</v>
      </c>
      <c r="L346" s="383"/>
    </row>
    <row r="347" spans="1:17" s="29" customFormat="1" ht="44.45" customHeight="1">
      <c r="A347" s="55" t="s">
        <v>389</v>
      </c>
      <c r="B347" s="8" t="s">
        <v>165</v>
      </c>
      <c r="C347" s="8" t="s">
        <v>135</v>
      </c>
      <c r="D347" s="8" t="s">
        <v>162</v>
      </c>
      <c r="E347" s="8" t="s">
        <v>101</v>
      </c>
      <c r="F347" s="8" t="s">
        <v>160</v>
      </c>
      <c r="G347" s="8" t="s">
        <v>74</v>
      </c>
      <c r="H347" s="8"/>
      <c r="I347" s="26">
        <f>I348</f>
        <v>0</v>
      </c>
      <c r="J347" s="26">
        <f>J348</f>
        <v>0</v>
      </c>
      <c r="K347" s="26" t="e">
        <f t="shared" si="28"/>
        <v>#DIV/0!</v>
      </c>
      <c r="L347" s="426"/>
      <c r="M347" s="321"/>
      <c r="N347" s="238"/>
      <c r="O347" s="427"/>
      <c r="Q347" s="72"/>
    </row>
    <row r="348" spans="1:17" s="29" customFormat="1" ht="46.15" customHeight="1">
      <c r="A348" s="173" t="s">
        <v>343</v>
      </c>
      <c r="B348" s="8" t="s">
        <v>165</v>
      </c>
      <c r="C348" s="8" t="s">
        <v>135</v>
      </c>
      <c r="D348" s="8" t="s">
        <v>162</v>
      </c>
      <c r="E348" s="8" t="s">
        <v>101</v>
      </c>
      <c r="F348" s="8" t="s">
        <v>160</v>
      </c>
      <c r="G348" s="8" t="s">
        <v>74</v>
      </c>
      <c r="H348" s="8" t="s">
        <v>338</v>
      </c>
      <c r="I348" s="26">
        <f>I349</f>
        <v>0</v>
      </c>
      <c r="J348" s="26">
        <f>J349</f>
        <v>0</v>
      </c>
      <c r="K348" s="26" t="e">
        <f t="shared" si="28"/>
        <v>#DIV/0!</v>
      </c>
      <c r="L348" s="426"/>
      <c r="M348" s="321"/>
      <c r="N348" s="238"/>
      <c r="O348" s="427"/>
      <c r="Q348" s="72"/>
    </row>
    <row r="349" spans="1:17" s="29" customFormat="1" ht="22.9" customHeight="1">
      <c r="A349" s="187" t="s">
        <v>360</v>
      </c>
      <c r="B349" s="8" t="s">
        <v>165</v>
      </c>
      <c r="C349" s="8" t="s">
        <v>135</v>
      </c>
      <c r="D349" s="8" t="s">
        <v>162</v>
      </c>
      <c r="E349" s="8" t="s">
        <v>101</v>
      </c>
      <c r="F349" s="8" t="s">
        <v>160</v>
      </c>
      <c r="G349" s="8" t="s">
        <v>74</v>
      </c>
      <c r="H349" s="8" t="s">
        <v>345</v>
      </c>
      <c r="I349" s="26">
        <f>'прил 3'!J402</f>
        <v>0</v>
      </c>
      <c r="J349" s="26">
        <f>'прил 3'!K402</f>
        <v>0</v>
      </c>
      <c r="K349" s="26" t="e">
        <f t="shared" si="28"/>
        <v>#DIV/0!</v>
      </c>
      <c r="L349" s="426"/>
      <c r="M349" s="424"/>
      <c r="N349" s="238"/>
      <c r="O349" s="427"/>
      <c r="Q349" s="72"/>
    </row>
    <row r="350" spans="1:17" ht="18" customHeight="1">
      <c r="A350" s="122" t="s">
        <v>156</v>
      </c>
      <c r="B350" s="8" t="s">
        <v>165</v>
      </c>
      <c r="C350" s="8" t="s">
        <v>135</v>
      </c>
      <c r="D350" s="8" t="s">
        <v>162</v>
      </c>
      <c r="E350" s="8" t="s">
        <v>101</v>
      </c>
      <c r="F350" s="8" t="s">
        <v>160</v>
      </c>
      <c r="G350" s="8" t="s">
        <v>205</v>
      </c>
      <c r="H350" s="8"/>
      <c r="I350" s="26">
        <f>I351</f>
        <v>2507.6999999999994</v>
      </c>
      <c r="J350" s="52">
        <f>J351</f>
        <v>2505.6799999999998</v>
      </c>
      <c r="K350" s="26">
        <f t="shared" si="28"/>
        <v>99.919448099852474</v>
      </c>
      <c r="L350" s="383"/>
    </row>
    <row r="351" spans="1:17" ht="36" customHeight="1">
      <c r="A351" s="196" t="s">
        <v>343</v>
      </c>
      <c r="B351" s="8" t="s">
        <v>165</v>
      </c>
      <c r="C351" s="8" t="s">
        <v>135</v>
      </c>
      <c r="D351" s="8" t="s">
        <v>162</v>
      </c>
      <c r="E351" s="8" t="s">
        <v>101</v>
      </c>
      <c r="F351" s="8" t="s">
        <v>160</v>
      </c>
      <c r="G351" s="8" t="s">
        <v>205</v>
      </c>
      <c r="H351" s="8" t="s">
        <v>338</v>
      </c>
      <c r="I351" s="26">
        <f>I352</f>
        <v>2507.6999999999994</v>
      </c>
      <c r="J351" s="52">
        <f>J352</f>
        <v>2505.6799999999998</v>
      </c>
      <c r="K351" s="26">
        <f t="shared" si="28"/>
        <v>99.919448099852474</v>
      </c>
      <c r="L351" s="383"/>
    </row>
    <row r="352" spans="1:17" ht="18" customHeight="1">
      <c r="A352" s="187" t="s">
        <v>360</v>
      </c>
      <c r="B352" s="8" t="s">
        <v>165</v>
      </c>
      <c r="C352" s="8" t="s">
        <v>135</v>
      </c>
      <c r="D352" s="8" t="s">
        <v>162</v>
      </c>
      <c r="E352" s="8" t="s">
        <v>101</v>
      </c>
      <c r="F352" s="8" t="s">
        <v>160</v>
      </c>
      <c r="G352" s="8" t="s">
        <v>205</v>
      </c>
      <c r="H352" s="8" t="s">
        <v>345</v>
      </c>
      <c r="I352" s="26">
        <f>'прил 3'!J405</f>
        <v>2507.6999999999994</v>
      </c>
      <c r="J352" s="52">
        <f>'прил 3'!K405</f>
        <v>2505.6799999999998</v>
      </c>
      <c r="K352" s="26">
        <f t="shared" si="28"/>
        <v>99.919448099852474</v>
      </c>
      <c r="L352" s="383"/>
    </row>
    <row r="353" spans="1:17" s="29" customFormat="1" ht="46.15" customHeight="1">
      <c r="A353" s="187" t="s">
        <v>520</v>
      </c>
      <c r="B353" s="8" t="s">
        <v>165</v>
      </c>
      <c r="C353" s="8" t="s">
        <v>135</v>
      </c>
      <c r="D353" s="8" t="s">
        <v>162</v>
      </c>
      <c r="E353" s="8" t="s">
        <v>101</v>
      </c>
      <c r="F353" s="8" t="s">
        <v>108</v>
      </c>
      <c r="G353" s="8"/>
      <c r="H353" s="8"/>
      <c r="I353" s="26">
        <f t="shared" ref="I353:J355" si="29">I354</f>
        <v>350</v>
      </c>
      <c r="J353" s="26">
        <f t="shared" si="29"/>
        <v>350</v>
      </c>
      <c r="K353" s="26">
        <f t="shared" si="28"/>
        <v>100</v>
      </c>
      <c r="L353" s="26"/>
      <c r="M353" s="540"/>
      <c r="N353" s="238"/>
      <c r="O353" s="72"/>
      <c r="Q353" s="72"/>
    </row>
    <row r="354" spans="1:17" s="29" customFormat="1" ht="43.9" customHeight="1">
      <c r="A354" s="55" t="s">
        <v>519</v>
      </c>
      <c r="B354" s="8" t="s">
        <v>165</v>
      </c>
      <c r="C354" s="8" t="s">
        <v>135</v>
      </c>
      <c r="D354" s="8" t="s">
        <v>162</v>
      </c>
      <c r="E354" s="8" t="s">
        <v>101</v>
      </c>
      <c r="F354" s="8" t="s">
        <v>108</v>
      </c>
      <c r="G354" s="8" t="s">
        <v>518</v>
      </c>
      <c r="H354" s="8"/>
      <c r="I354" s="26">
        <f t="shared" si="29"/>
        <v>350</v>
      </c>
      <c r="J354" s="26">
        <f t="shared" si="29"/>
        <v>350</v>
      </c>
      <c r="K354" s="26">
        <f t="shared" si="28"/>
        <v>100</v>
      </c>
      <c r="L354" s="26"/>
      <c r="M354" s="529"/>
      <c r="N354" s="238"/>
      <c r="O354" s="72"/>
      <c r="Q354" s="72"/>
    </row>
    <row r="355" spans="1:17" s="29" customFormat="1" ht="40.5" customHeight="1">
      <c r="A355" s="173" t="s">
        <v>343</v>
      </c>
      <c r="B355" s="8" t="s">
        <v>165</v>
      </c>
      <c r="C355" s="8" t="s">
        <v>135</v>
      </c>
      <c r="D355" s="8" t="s">
        <v>162</v>
      </c>
      <c r="E355" s="8" t="s">
        <v>101</v>
      </c>
      <c r="F355" s="8" t="s">
        <v>108</v>
      </c>
      <c r="G355" s="8" t="s">
        <v>518</v>
      </c>
      <c r="H355" s="8" t="s">
        <v>338</v>
      </c>
      <c r="I355" s="26">
        <f t="shared" si="29"/>
        <v>350</v>
      </c>
      <c r="J355" s="26">
        <f t="shared" si="29"/>
        <v>350</v>
      </c>
      <c r="K355" s="26">
        <f t="shared" si="28"/>
        <v>100</v>
      </c>
      <c r="L355" s="26"/>
      <c r="M355" s="529"/>
      <c r="N355" s="238"/>
      <c r="O355" s="72"/>
      <c r="Q355" s="72"/>
    </row>
    <row r="356" spans="1:17" s="29" customFormat="1" ht="22.9" customHeight="1">
      <c r="A356" s="187" t="s">
        <v>360</v>
      </c>
      <c r="B356" s="8" t="s">
        <v>165</v>
      </c>
      <c r="C356" s="8" t="s">
        <v>135</v>
      </c>
      <c r="D356" s="8" t="s">
        <v>162</v>
      </c>
      <c r="E356" s="8" t="s">
        <v>101</v>
      </c>
      <c r="F356" s="8" t="s">
        <v>108</v>
      </c>
      <c r="G356" s="8" t="s">
        <v>518</v>
      </c>
      <c r="H356" s="8" t="s">
        <v>345</v>
      </c>
      <c r="I356" s="26">
        <v>350</v>
      </c>
      <c r="J356" s="26">
        <v>350</v>
      </c>
      <c r="K356" s="26">
        <f t="shared" si="28"/>
        <v>100</v>
      </c>
      <c r="L356" s="26"/>
      <c r="M356" s="540"/>
      <c r="N356" s="238"/>
      <c r="O356" s="72"/>
      <c r="Q356" s="72"/>
    </row>
    <row r="357" spans="1:17" s="29" customFormat="1" ht="18" customHeight="1">
      <c r="A357" s="122" t="s">
        <v>245</v>
      </c>
      <c r="B357" s="8" t="s">
        <v>165</v>
      </c>
      <c r="C357" s="8" t="s">
        <v>136</v>
      </c>
      <c r="D357" s="8"/>
      <c r="E357" s="8"/>
      <c r="F357" s="8"/>
      <c r="G357" s="8"/>
      <c r="H357" s="8"/>
      <c r="I357" s="149">
        <f>I358</f>
        <v>1180.3999999999999</v>
      </c>
      <c r="J357" s="148">
        <f>J358</f>
        <v>1179.7550000000001</v>
      </c>
      <c r="K357" s="26">
        <f t="shared" si="28"/>
        <v>99.945357505930204</v>
      </c>
      <c r="L357" s="414"/>
      <c r="M357" s="40"/>
      <c r="N357" s="427"/>
      <c r="O357" s="13"/>
      <c r="P357" s="72"/>
    </row>
    <row r="358" spans="1:17" s="29" customFormat="1" ht="39.6" customHeight="1">
      <c r="A358" s="215" t="s">
        <v>381</v>
      </c>
      <c r="B358" s="8" t="s">
        <v>165</v>
      </c>
      <c r="C358" s="8" t="s">
        <v>136</v>
      </c>
      <c r="D358" s="8" t="s">
        <v>162</v>
      </c>
      <c r="E358" s="8"/>
      <c r="F358" s="8"/>
      <c r="G358" s="8"/>
      <c r="H358" s="8"/>
      <c r="I358" s="149">
        <f>I359</f>
        <v>1180.3999999999999</v>
      </c>
      <c r="J358" s="148">
        <f>J359</f>
        <v>1179.7550000000001</v>
      </c>
      <c r="K358" s="26">
        <f t="shared" si="28"/>
        <v>99.945357505930204</v>
      </c>
      <c r="L358" s="430"/>
      <c r="M358" s="40"/>
      <c r="N358" s="427"/>
      <c r="O358" s="13"/>
      <c r="P358" s="72"/>
    </row>
    <row r="359" spans="1:17" s="29" customFormat="1" ht="27" customHeight="1">
      <c r="A359" s="221" t="s">
        <v>14</v>
      </c>
      <c r="B359" s="8" t="s">
        <v>165</v>
      </c>
      <c r="C359" s="8" t="s">
        <v>136</v>
      </c>
      <c r="D359" s="8" t="s">
        <v>162</v>
      </c>
      <c r="E359" s="8" t="s">
        <v>101</v>
      </c>
      <c r="F359" s="8" t="s">
        <v>135</v>
      </c>
      <c r="G359" s="8"/>
      <c r="H359" s="8"/>
      <c r="I359" s="149">
        <f t="shared" ref="I359:J361" si="30">I360</f>
        <v>1180.3999999999999</v>
      </c>
      <c r="J359" s="148">
        <f t="shared" si="30"/>
        <v>1179.7550000000001</v>
      </c>
      <c r="K359" s="26">
        <f t="shared" si="28"/>
        <v>99.945357505930204</v>
      </c>
      <c r="L359" s="383"/>
      <c r="M359" s="40"/>
      <c r="N359" s="427"/>
      <c r="O359" s="13"/>
      <c r="P359" s="72"/>
    </row>
    <row r="360" spans="1:17" s="29" customFormat="1" ht="18" customHeight="1">
      <c r="A360" s="55" t="s">
        <v>83</v>
      </c>
      <c r="B360" s="8" t="s">
        <v>165</v>
      </c>
      <c r="C360" s="8" t="s">
        <v>136</v>
      </c>
      <c r="D360" s="8" t="s">
        <v>162</v>
      </c>
      <c r="E360" s="8" t="s">
        <v>101</v>
      </c>
      <c r="F360" s="8" t="s">
        <v>135</v>
      </c>
      <c r="G360" s="8" t="s">
        <v>82</v>
      </c>
      <c r="H360" s="8"/>
      <c r="I360" s="149">
        <f t="shared" si="30"/>
        <v>1180.3999999999999</v>
      </c>
      <c r="J360" s="149">
        <f t="shared" si="30"/>
        <v>1179.7550000000001</v>
      </c>
      <c r="K360" s="26">
        <f t="shared" si="28"/>
        <v>99.945357505930204</v>
      </c>
      <c r="L360" s="383"/>
      <c r="M360" s="70"/>
      <c r="N360" s="13"/>
      <c r="O360" s="13"/>
    </row>
    <row r="361" spans="1:17" s="29" customFormat="1" ht="54" customHeight="1">
      <c r="A361" s="188" t="s">
        <v>316</v>
      </c>
      <c r="B361" s="8" t="s">
        <v>165</v>
      </c>
      <c r="C361" s="8" t="s">
        <v>136</v>
      </c>
      <c r="D361" s="8" t="s">
        <v>162</v>
      </c>
      <c r="E361" s="8" t="s">
        <v>101</v>
      </c>
      <c r="F361" s="8" t="s">
        <v>135</v>
      </c>
      <c r="G361" s="8" t="s">
        <v>82</v>
      </c>
      <c r="H361" s="8" t="s">
        <v>315</v>
      </c>
      <c r="I361" s="149">
        <f t="shared" si="30"/>
        <v>1180.3999999999999</v>
      </c>
      <c r="J361" s="149">
        <f t="shared" si="30"/>
        <v>1179.7550000000001</v>
      </c>
      <c r="K361" s="26">
        <f t="shared" si="28"/>
        <v>99.945357505930204</v>
      </c>
      <c r="L361" s="414"/>
      <c r="M361" s="70"/>
      <c r="N361" s="13"/>
      <c r="O361" s="13"/>
    </row>
    <row r="362" spans="1:17" s="29" customFormat="1" ht="18" customHeight="1">
      <c r="A362" s="193" t="s">
        <v>342</v>
      </c>
      <c r="B362" s="8" t="s">
        <v>165</v>
      </c>
      <c r="C362" s="8" t="s">
        <v>136</v>
      </c>
      <c r="D362" s="8" t="s">
        <v>162</v>
      </c>
      <c r="E362" s="8" t="s">
        <v>101</v>
      </c>
      <c r="F362" s="8" t="s">
        <v>135</v>
      </c>
      <c r="G362" s="8" t="s">
        <v>82</v>
      </c>
      <c r="H362" s="8" t="s">
        <v>335</v>
      </c>
      <c r="I362" s="149">
        <f>'прил 3'!J415</f>
        <v>1180.3999999999999</v>
      </c>
      <c r="J362" s="149">
        <f>'прил 3'!K415</f>
        <v>1179.7550000000001</v>
      </c>
      <c r="K362" s="26">
        <f t="shared" si="28"/>
        <v>99.945357505930204</v>
      </c>
      <c r="L362" s="414"/>
      <c r="M362" s="70"/>
      <c r="N362" s="13"/>
      <c r="O362" s="13"/>
    </row>
    <row r="363" spans="1:17" ht="18" customHeight="1">
      <c r="A363" s="122" t="s">
        <v>157</v>
      </c>
      <c r="B363" s="8" t="s">
        <v>161</v>
      </c>
      <c r="C363" s="8"/>
      <c r="D363" s="8"/>
      <c r="E363" s="8"/>
      <c r="F363" s="8"/>
      <c r="G363" s="8"/>
      <c r="H363" s="8"/>
      <c r="I363" s="26">
        <f>I364+I371+I390</f>
        <v>8330.1421300000002</v>
      </c>
      <c r="J363" s="26">
        <f>J364+J371+J390</f>
        <v>7607.7601300000006</v>
      </c>
      <c r="K363" s="26">
        <f t="shared" si="28"/>
        <v>91.328095142597533</v>
      </c>
      <c r="L363" s="383"/>
    </row>
    <row r="364" spans="1:17" ht="18" customHeight="1">
      <c r="A364" s="122" t="s">
        <v>110</v>
      </c>
      <c r="B364" s="8" t="s">
        <v>161</v>
      </c>
      <c r="C364" s="8" t="s">
        <v>135</v>
      </c>
      <c r="D364" s="8"/>
      <c r="E364" s="8"/>
      <c r="F364" s="8"/>
      <c r="G364" s="8"/>
      <c r="H364" s="8"/>
      <c r="I364" s="26">
        <f>I365</f>
        <v>521.43412999999998</v>
      </c>
      <c r="J364" s="52">
        <f>J365</f>
        <v>521.43412999999998</v>
      </c>
      <c r="K364" s="26">
        <f t="shared" si="28"/>
        <v>100</v>
      </c>
      <c r="L364" s="383"/>
    </row>
    <row r="365" spans="1:17" ht="34.9" customHeight="1">
      <c r="A365" s="194" t="s">
        <v>364</v>
      </c>
      <c r="B365" s="8" t="s">
        <v>161</v>
      </c>
      <c r="C365" s="8" t="s">
        <v>135</v>
      </c>
      <c r="D365" s="8" t="s">
        <v>159</v>
      </c>
      <c r="E365" s="8"/>
      <c r="F365" s="8"/>
      <c r="G365" s="8"/>
      <c r="H365" s="8"/>
      <c r="I365" s="26">
        <f>I366</f>
        <v>521.43412999999998</v>
      </c>
      <c r="J365" s="52">
        <f>J366</f>
        <v>521.43412999999998</v>
      </c>
      <c r="K365" s="26">
        <f t="shared" si="28"/>
        <v>100</v>
      </c>
    </row>
    <row r="366" spans="1:17" ht="28.9" customHeight="1">
      <c r="A366" s="230" t="s">
        <v>18</v>
      </c>
      <c r="B366" s="8" t="s">
        <v>161</v>
      </c>
      <c r="C366" s="8" t="s">
        <v>135</v>
      </c>
      <c r="D366" s="8" t="s">
        <v>159</v>
      </c>
      <c r="E366" s="8" t="s">
        <v>124</v>
      </c>
      <c r="F366" s="8"/>
      <c r="G366" s="8"/>
      <c r="H366" s="8"/>
      <c r="I366" s="26">
        <f>I368</f>
        <v>521.43412999999998</v>
      </c>
      <c r="J366" s="52">
        <f>J368</f>
        <v>521.43412999999998</v>
      </c>
      <c r="K366" s="26">
        <f t="shared" si="28"/>
        <v>100</v>
      </c>
      <c r="L366" s="383"/>
    </row>
    <row r="367" spans="1:17" ht="36" customHeight="1">
      <c r="A367" s="215" t="s">
        <v>17</v>
      </c>
      <c r="B367" s="8" t="s">
        <v>161</v>
      </c>
      <c r="C367" s="8" t="s">
        <v>135</v>
      </c>
      <c r="D367" s="8" t="s">
        <v>159</v>
      </c>
      <c r="E367" s="8" t="s">
        <v>124</v>
      </c>
      <c r="F367" s="8" t="s">
        <v>135</v>
      </c>
      <c r="G367" s="8"/>
      <c r="H367" s="8"/>
      <c r="I367" s="26">
        <f t="shared" ref="I367:J369" si="31">I368</f>
        <v>521.43412999999998</v>
      </c>
      <c r="J367" s="52">
        <f t="shared" si="31"/>
        <v>521.43412999999998</v>
      </c>
      <c r="K367" s="26">
        <f t="shared" si="28"/>
        <v>100</v>
      </c>
      <c r="L367" s="383"/>
    </row>
    <row r="368" spans="1:17" ht="36" customHeight="1">
      <c r="A368" s="122" t="s">
        <v>5</v>
      </c>
      <c r="B368" s="8" t="s">
        <v>161</v>
      </c>
      <c r="C368" s="8" t="s">
        <v>135</v>
      </c>
      <c r="D368" s="8" t="s">
        <v>159</v>
      </c>
      <c r="E368" s="8" t="s">
        <v>124</v>
      </c>
      <c r="F368" s="8" t="s">
        <v>135</v>
      </c>
      <c r="G368" s="8" t="s">
        <v>194</v>
      </c>
      <c r="H368" s="8"/>
      <c r="I368" s="26">
        <f t="shared" si="31"/>
        <v>521.43412999999998</v>
      </c>
      <c r="J368" s="52">
        <f t="shared" si="31"/>
        <v>521.43412999999998</v>
      </c>
      <c r="K368" s="26">
        <f t="shared" si="28"/>
        <v>100</v>
      </c>
    </row>
    <row r="369" spans="1:16" ht="18" customHeight="1">
      <c r="A369" s="543" t="s">
        <v>327</v>
      </c>
      <c r="B369" s="8" t="s">
        <v>161</v>
      </c>
      <c r="C369" s="8" t="s">
        <v>135</v>
      </c>
      <c r="D369" s="8" t="s">
        <v>159</v>
      </c>
      <c r="E369" s="8" t="s">
        <v>124</v>
      </c>
      <c r="F369" s="8" t="s">
        <v>135</v>
      </c>
      <c r="G369" s="8" t="s">
        <v>194</v>
      </c>
      <c r="H369" s="8" t="s">
        <v>326</v>
      </c>
      <c r="I369" s="26">
        <f t="shared" si="31"/>
        <v>521.43412999999998</v>
      </c>
      <c r="J369" s="52">
        <f t="shared" si="31"/>
        <v>521.43412999999998</v>
      </c>
      <c r="K369" s="26">
        <f t="shared" si="28"/>
        <v>100</v>
      </c>
    </row>
    <row r="370" spans="1:16" ht="18" customHeight="1">
      <c r="A370" s="197" t="s">
        <v>329</v>
      </c>
      <c r="B370" s="8" t="s">
        <v>161</v>
      </c>
      <c r="C370" s="8" t="s">
        <v>135</v>
      </c>
      <c r="D370" s="8" t="s">
        <v>159</v>
      </c>
      <c r="E370" s="8" t="s">
        <v>124</v>
      </c>
      <c r="F370" s="8" t="s">
        <v>135</v>
      </c>
      <c r="G370" s="8" t="s">
        <v>194</v>
      </c>
      <c r="H370" s="8" t="s">
        <v>328</v>
      </c>
      <c r="I370" s="26">
        <f>'прил 3'!J218</f>
        <v>521.43412999999998</v>
      </c>
      <c r="J370" s="52">
        <f>'прил 3'!K218</f>
        <v>521.43412999999998</v>
      </c>
      <c r="K370" s="26">
        <f t="shared" si="28"/>
        <v>100</v>
      </c>
    </row>
    <row r="371" spans="1:16" ht="18" customHeight="1">
      <c r="A371" s="122" t="s">
        <v>167</v>
      </c>
      <c r="B371" s="8" t="s">
        <v>161</v>
      </c>
      <c r="C371" s="8" t="s">
        <v>159</v>
      </c>
      <c r="D371" s="8"/>
      <c r="E371" s="8"/>
      <c r="F371" s="8"/>
      <c r="G371" s="8"/>
      <c r="H371" s="8"/>
      <c r="I371" s="26">
        <f>I372+I384</f>
        <v>2884.2389999999996</v>
      </c>
      <c r="J371" s="26">
        <f>J372+J384</f>
        <v>2451.3059999999996</v>
      </c>
      <c r="K371" s="26">
        <f t="shared" si="28"/>
        <v>84.989697455724027</v>
      </c>
      <c r="L371" s="383"/>
    </row>
    <row r="372" spans="1:16" ht="34.9" customHeight="1">
      <c r="A372" s="194" t="s">
        <v>380</v>
      </c>
      <c r="B372" s="8" t="s">
        <v>161</v>
      </c>
      <c r="C372" s="8" t="s">
        <v>159</v>
      </c>
      <c r="D372" s="8" t="s">
        <v>160</v>
      </c>
      <c r="E372" s="8"/>
      <c r="F372" s="8"/>
      <c r="G372" s="8"/>
      <c r="H372" s="8"/>
      <c r="I372" s="26">
        <f>I373+I380</f>
        <v>1584.0449999999998</v>
      </c>
      <c r="J372" s="26">
        <f>J373+J380</f>
        <v>1151.1119999999999</v>
      </c>
      <c r="K372" s="26">
        <f t="shared" si="28"/>
        <v>72.669147656790059</v>
      </c>
      <c r="L372" s="430"/>
    </row>
    <row r="373" spans="1:16" ht="22.9" customHeight="1">
      <c r="A373" s="221" t="s">
        <v>350</v>
      </c>
      <c r="B373" s="8" t="s">
        <v>161</v>
      </c>
      <c r="C373" s="8" t="s">
        <v>159</v>
      </c>
      <c r="D373" s="8" t="s">
        <v>160</v>
      </c>
      <c r="E373" s="8" t="s">
        <v>101</v>
      </c>
      <c r="F373" s="8" t="s">
        <v>160</v>
      </c>
      <c r="G373" s="8"/>
      <c r="H373" s="8"/>
      <c r="I373" s="26">
        <f>I377+I374</f>
        <v>1533.87</v>
      </c>
      <c r="J373" s="26">
        <f>J377+J374</f>
        <v>1100.9369999999999</v>
      </c>
      <c r="K373" s="26">
        <f t="shared" si="28"/>
        <v>71.775117839191054</v>
      </c>
      <c r="L373" s="383"/>
    </row>
    <row r="374" spans="1:16" s="29" customFormat="1" ht="59.45" customHeight="1">
      <c r="A374" s="55" t="s">
        <v>79</v>
      </c>
      <c r="B374" s="8" t="s">
        <v>161</v>
      </c>
      <c r="C374" s="8" t="s">
        <v>159</v>
      </c>
      <c r="D374" s="8" t="s">
        <v>160</v>
      </c>
      <c r="E374" s="8" t="s">
        <v>101</v>
      </c>
      <c r="F374" s="8" t="s">
        <v>160</v>
      </c>
      <c r="G374" s="8" t="s">
        <v>7</v>
      </c>
      <c r="H374" s="8"/>
      <c r="I374" s="9">
        <f>I376</f>
        <v>98.57</v>
      </c>
      <c r="J374" s="51">
        <f>J376</f>
        <v>95.066999999999993</v>
      </c>
      <c r="K374" s="26">
        <f t="shared" si="28"/>
        <v>96.446180379425783</v>
      </c>
      <c r="L374" s="426"/>
      <c r="M374" s="70"/>
      <c r="N374" s="428"/>
      <c r="O374" s="13"/>
      <c r="P374" s="277"/>
    </row>
    <row r="375" spans="1:16" s="29" customFormat="1" ht="36" customHeight="1">
      <c r="A375" s="196" t="s">
        <v>343</v>
      </c>
      <c r="B375" s="8" t="s">
        <v>161</v>
      </c>
      <c r="C375" s="8" t="s">
        <v>159</v>
      </c>
      <c r="D375" s="8" t="s">
        <v>160</v>
      </c>
      <c r="E375" s="8" t="s">
        <v>101</v>
      </c>
      <c r="F375" s="8" t="s">
        <v>160</v>
      </c>
      <c r="G375" s="8" t="s">
        <v>7</v>
      </c>
      <c r="H375" s="8" t="s">
        <v>338</v>
      </c>
      <c r="I375" s="9">
        <f>I376</f>
        <v>98.57</v>
      </c>
      <c r="J375" s="51">
        <f>J376</f>
        <v>95.066999999999993</v>
      </c>
      <c r="K375" s="26">
        <f t="shared" si="28"/>
        <v>96.446180379425783</v>
      </c>
      <c r="L375" s="417"/>
      <c r="M375" s="70"/>
      <c r="N375" s="428"/>
      <c r="O375" s="13"/>
      <c r="P375" s="277"/>
    </row>
    <row r="376" spans="1:16" s="29" customFormat="1" ht="18" customHeight="1">
      <c r="A376" s="187" t="s">
        <v>360</v>
      </c>
      <c r="B376" s="8" t="s">
        <v>161</v>
      </c>
      <c r="C376" s="8" t="s">
        <v>159</v>
      </c>
      <c r="D376" s="8" t="s">
        <v>160</v>
      </c>
      <c r="E376" s="8" t="s">
        <v>101</v>
      </c>
      <c r="F376" s="8" t="s">
        <v>160</v>
      </c>
      <c r="G376" s="8" t="s">
        <v>7</v>
      </c>
      <c r="H376" s="8" t="s">
        <v>345</v>
      </c>
      <c r="I376" s="9">
        <f>'прил 3'!J422</f>
        <v>98.57</v>
      </c>
      <c r="J376" s="51">
        <f>'прил 3'!K422</f>
        <v>95.066999999999993</v>
      </c>
      <c r="K376" s="26">
        <f t="shared" si="28"/>
        <v>96.446180379425783</v>
      </c>
      <c r="L376" s="417"/>
      <c r="M376" s="70"/>
      <c r="N376" s="428"/>
      <c r="O376" s="13"/>
      <c r="P376" s="277"/>
    </row>
    <row r="377" spans="1:16" s="29" customFormat="1" ht="54" customHeight="1">
      <c r="A377" s="117" t="s">
        <v>311</v>
      </c>
      <c r="B377" s="8" t="s">
        <v>161</v>
      </c>
      <c r="C377" s="8" t="s">
        <v>159</v>
      </c>
      <c r="D377" s="8" t="s">
        <v>160</v>
      </c>
      <c r="E377" s="8" t="s">
        <v>101</v>
      </c>
      <c r="F377" s="8" t="s">
        <v>160</v>
      </c>
      <c r="G377" s="8" t="s">
        <v>201</v>
      </c>
      <c r="H377" s="8"/>
      <c r="I377" s="26">
        <f>I379</f>
        <v>1435.3</v>
      </c>
      <c r="J377" s="26">
        <f>J379</f>
        <v>1005.87</v>
      </c>
      <c r="K377" s="26">
        <f t="shared" si="28"/>
        <v>70.080819340904341</v>
      </c>
      <c r="L377" s="414"/>
      <c r="M377" s="70"/>
      <c r="N377" s="13"/>
      <c r="O377" s="13"/>
    </row>
    <row r="378" spans="1:16" s="29" customFormat="1" ht="36" customHeight="1">
      <c r="A378" s="196" t="s">
        <v>343</v>
      </c>
      <c r="B378" s="8" t="s">
        <v>161</v>
      </c>
      <c r="C378" s="8" t="s">
        <v>159</v>
      </c>
      <c r="D378" s="8" t="s">
        <v>160</v>
      </c>
      <c r="E378" s="8" t="s">
        <v>101</v>
      </c>
      <c r="F378" s="8" t="s">
        <v>160</v>
      </c>
      <c r="G378" s="8" t="s">
        <v>201</v>
      </c>
      <c r="H378" s="8" t="s">
        <v>338</v>
      </c>
      <c r="I378" s="26">
        <f>I379</f>
        <v>1435.3</v>
      </c>
      <c r="J378" s="26">
        <f>J379</f>
        <v>1005.87</v>
      </c>
      <c r="K378" s="26">
        <f t="shared" si="28"/>
        <v>70.080819340904341</v>
      </c>
      <c r="L378" s="414"/>
      <c r="M378" s="70"/>
      <c r="N378" s="13"/>
      <c r="O378" s="13"/>
    </row>
    <row r="379" spans="1:16" s="29" customFormat="1" ht="18" customHeight="1">
      <c r="A379" s="210" t="s">
        <v>360</v>
      </c>
      <c r="B379" s="8" t="s">
        <v>161</v>
      </c>
      <c r="C379" s="8" t="s">
        <v>159</v>
      </c>
      <c r="D379" s="8" t="s">
        <v>160</v>
      </c>
      <c r="E379" s="8" t="s">
        <v>101</v>
      </c>
      <c r="F379" s="8" t="s">
        <v>160</v>
      </c>
      <c r="G379" s="8" t="s">
        <v>201</v>
      </c>
      <c r="H379" s="8" t="s">
        <v>345</v>
      </c>
      <c r="I379" s="26">
        <f>'прил 3'!J425</f>
        <v>1435.3</v>
      </c>
      <c r="J379" s="26">
        <f>'прил 3'!K425</f>
        <v>1005.87</v>
      </c>
      <c r="K379" s="26">
        <f t="shared" si="28"/>
        <v>70.080819340904341</v>
      </c>
      <c r="L379" s="414"/>
      <c r="M379" s="70"/>
      <c r="N379" s="13"/>
      <c r="O379" s="13"/>
    </row>
    <row r="380" spans="1:16" s="29" customFormat="1" ht="81" customHeight="1">
      <c r="A380" s="187" t="s">
        <v>534</v>
      </c>
      <c r="B380" s="7" t="s">
        <v>161</v>
      </c>
      <c r="C380" s="7" t="s">
        <v>159</v>
      </c>
      <c r="D380" s="7" t="s">
        <v>160</v>
      </c>
      <c r="E380" s="7" t="s">
        <v>101</v>
      </c>
      <c r="F380" s="7" t="s">
        <v>161</v>
      </c>
      <c r="G380" s="7"/>
      <c r="H380" s="7"/>
      <c r="I380" s="26">
        <f>I381</f>
        <v>50.174999999999997</v>
      </c>
      <c r="J380" s="26">
        <f>J381</f>
        <v>50.174999999999997</v>
      </c>
      <c r="K380" s="26">
        <f t="shared" si="28"/>
        <v>100</v>
      </c>
      <c r="L380" s="26"/>
      <c r="M380" s="531"/>
      <c r="N380" s="238"/>
    </row>
    <row r="381" spans="1:16" s="29" customFormat="1" ht="75" customHeight="1">
      <c r="A381" s="55" t="s">
        <v>529</v>
      </c>
      <c r="B381" s="7" t="s">
        <v>161</v>
      </c>
      <c r="C381" s="7" t="s">
        <v>159</v>
      </c>
      <c r="D381" s="7" t="s">
        <v>160</v>
      </c>
      <c r="E381" s="7" t="s">
        <v>101</v>
      </c>
      <c r="F381" s="7" t="s">
        <v>161</v>
      </c>
      <c r="G381" s="7" t="s">
        <v>528</v>
      </c>
      <c r="H381" s="7"/>
      <c r="I381" s="26">
        <f t="shared" ref="I381:L382" si="32">I382</f>
        <v>50.174999999999997</v>
      </c>
      <c r="J381" s="26">
        <f t="shared" si="32"/>
        <v>50.174999999999997</v>
      </c>
      <c r="K381" s="26">
        <f t="shared" si="28"/>
        <v>100</v>
      </c>
      <c r="L381" s="26">
        <f t="shared" si="32"/>
        <v>0</v>
      </c>
      <c r="M381" s="529"/>
      <c r="N381" s="238"/>
    </row>
    <row r="382" spans="1:16" s="29" customFormat="1" ht="37.5" customHeight="1">
      <c r="A382" s="55" t="s">
        <v>343</v>
      </c>
      <c r="B382" s="7" t="s">
        <v>161</v>
      </c>
      <c r="C382" s="7" t="s">
        <v>159</v>
      </c>
      <c r="D382" s="7" t="s">
        <v>160</v>
      </c>
      <c r="E382" s="7" t="s">
        <v>101</v>
      </c>
      <c r="F382" s="7" t="s">
        <v>161</v>
      </c>
      <c r="G382" s="7" t="s">
        <v>528</v>
      </c>
      <c r="H382" s="7" t="s">
        <v>338</v>
      </c>
      <c r="I382" s="26">
        <f t="shared" si="32"/>
        <v>50.174999999999997</v>
      </c>
      <c r="J382" s="26">
        <f t="shared" si="32"/>
        <v>50.174999999999997</v>
      </c>
      <c r="K382" s="26">
        <f t="shared" si="28"/>
        <v>100</v>
      </c>
      <c r="L382" s="26">
        <f t="shared" si="32"/>
        <v>0</v>
      </c>
      <c r="M382" s="529"/>
      <c r="N382" s="238"/>
    </row>
    <row r="383" spans="1:16" s="29" customFormat="1" ht="24" customHeight="1">
      <c r="A383" s="187" t="s">
        <v>360</v>
      </c>
      <c r="B383" s="7" t="s">
        <v>161</v>
      </c>
      <c r="C383" s="7" t="s">
        <v>159</v>
      </c>
      <c r="D383" s="7" t="s">
        <v>160</v>
      </c>
      <c r="E383" s="7" t="s">
        <v>101</v>
      </c>
      <c r="F383" s="7" t="s">
        <v>161</v>
      </c>
      <c r="G383" s="7" t="s">
        <v>528</v>
      </c>
      <c r="H383" s="7" t="s">
        <v>345</v>
      </c>
      <c r="I383" s="26">
        <f>'прил 3'!J429</f>
        <v>50.174999999999997</v>
      </c>
      <c r="J383" s="26">
        <f>'прил 3'!K429</f>
        <v>50.174999999999997</v>
      </c>
      <c r="K383" s="26">
        <f t="shared" si="28"/>
        <v>100</v>
      </c>
      <c r="L383" s="26">
        <v>0</v>
      </c>
      <c r="M383" s="531"/>
      <c r="N383" s="238"/>
    </row>
    <row r="384" spans="1:16" s="29" customFormat="1" ht="42.6" customHeight="1">
      <c r="A384" s="218" t="s">
        <v>468</v>
      </c>
      <c r="B384" s="2" t="s">
        <v>161</v>
      </c>
      <c r="C384" s="2" t="s">
        <v>159</v>
      </c>
      <c r="D384" s="11" t="s">
        <v>136</v>
      </c>
      <c r="E384" s="8"/>
      <c r="F384" s="8"/>
      <c r="G384" s="8"/>
      <c r="H384" s="8"/>
      <c r="I384" s="26">
        <f t="shared" ref="I384:J388" si="33">I385</f>
        <v>1300.194</v>
      </c>
      <c r="J384" s="26">
        <f t="shared" si="33"/>
        <v>1300.194</v>
      </c>
      <c r="K384" s="26">
        <f t="shared" si="28"/>
        <v>100</v>
      </c>
      <c r="L384" s="414"/>
      <c r="M384" s="70"/>
      <c r="N384" s="13"/>
      <c r="O384" s="13"/>
    </row>
    <row r="385" spans="1:15" s="29" customFormat="1" ht="24" customHeight="1">
      <c r="A385" s="221" t="s">
        <v>368</v>
      </c>
      <c r="B385" s="2" t="s">
        <v>161</v>
      </c>
      <c r="C385" s="2" t="s">
        <v>159</v>
      </c>
      <c r="D385" s="11" t="s">
        <v>136</v>
      </c>
      <c r="E385" s="2">
        <v>2</v>
      </c>
      <c r="F385" s="2"/>
      <c r="G385" s="21"/>
      <c r="H385" s="32"/>
      <c r="I385" s="26">
        <f t="shared" si="33"/>
        <v>1300.194</v>
      </c>
      <c r="J385" s="52">
        <f t="shared" si="33"/>
        <v>1300.194</v>
      </c>
      <c r="K385" s="26">
        <f t="shared" si="28"/>
        <v>100</v>
      </c>
      <c r="L385" s="383"/>
      <c r="M385" s="70"/>
      <c r="N385" s="13"/>
      <c r="O385" s="13"/>
    </row>
    <row r="386" spans="1:15" s="29" customFormat="1" ht="22.5" customHeight="1">
      <c r="A386" s="216" t="s">
        <v>42</v>
      </c>
      <c r="B386" s="2" t="s">
        <v>161</v>
      </c>
      <c r="C386" s="2" t="s">
        <v>159</v>
      </c>
      <c r="D386" s="11" t="s">
        <v>136</v>
      </c>
      <c r="E386" s="2">
        <v>2</v>
      </c>
      <c r="F386" s="8" t="s">
        <v>135</v>
      </c>
      <c r="G386" s="21"/>
      <c r="H386" s="32"/>
      <c r="I386" s="26">
        <f t="shared" si="33"/>
        <v>1300.194</v>
      </c>
      <c r="J386" s="26">
        <f t="shared" si="33"/>
        <v>1300.194</v>
      </c>
      <c r="K386" s="26">
        <f t="shared" si="28"/>
        <v>100</v>
      </c>
      <c r="L386" s="383"/>
      <c r="M386" s="70"/>
      <c r="N386" s="13"/>
      <c r="O386" s="13"/>
    </row>
    <row r="387" spans="1:15" s="29" customFormat="1" ht="18" customHeight="1">
      <c r="A387" s="122" t="s">
        <v>3</v>
      </c>
      <c r="B387" s="2" t="s">
        <v>161</v>
      </c>
      <c r="C387" s="2" t="s">
        <v>159</v>
      </c>
      <c r="D387" s="11" t="s">
        <v>136</v>
      </c>
      <c r="E387" s="2">
        <v>2</v>
      </c>
      <c r="F387" s="8" t="s">
        <v>135</v>
      </c>
      <c r="G387" s="2" t="s">
        <v>264</v>
      </c>
      <c r="H387" s="32"/>
      <c r="I387" s="26">
        <f t="shared" si="33"/>
        <v>1300.194</v>
      </c>
      <c r="J387" s="26">
        <f t="shared" si="33"/>
        <v>1300.194</v>
      </c>
      <c r="K387" s="26">
        <f t="shared" si="28"/>
        <v>100</v>
      </c>
      <c r="L387" s="383"/>
      <c r="M387" s="70"/>
      <c r="N387" s="13"/>
      <c r="O387" s="13"/>
    </row>
    <row r="388" spans="1:15" s="29" customFormat="1" ht="18" customHeight="1">
      <c r="A388" s="197" t="s">
        <v>327</v>
      </c>
      <c r="B388" s="2" t="s">
        <v>161</v>
      </c>
      <c r="C388" s="2" t="s">
        <v>159</v>
      </c>
      <c r="D388" s="11" t="s">
        <v>136</v>
      </c>
      <c r="E388" s="2">
        <v>2</v>
      </c>
      <c r="F388" s="8" t="s">
        <v>135</v>
      </c>
      <c r="G388" s="2" t="s">
        <v>264</v>
      </c>
      <c r="H388" s="32">
        <v>300</v>
      </c>
      <c r="I388" s="26">
        <f t="shared" si="33"/>
        <v>1300.194</v>
      </c>
      <c r="J388" s="26">
        <f t="shared" si="33"/>
        <v>1300.194</v>
      </c>
      <c r="K388" s="26">
        <f t="shared" si="28"/>
        <v>100</v>
      </c>
      <c r="L388" s="383"/>
      <c r="M388" s="70"/>
      <c r="N388" s="13"/>
      <c r="O388" s="13"/>
    </row>
    <row r="389" spans="1:15" s="29" customFormat="1" ht="18" customHeight="1">
      <c r="A389" s="122" t="s">
        <v>344</v>
      </c>
      <c r="B389" s="2" t="s">
        <v>161</v>
      </c>
      <c r="C389" s="2" t="s">
        <v>159</v>
      </c>
      <c r="D389" s="11" t="s">
        <v>136</v>
      </c>
      <c r="E389" s="2">
        <v>2</v>
      </c>
      <c r="F389" s="8" t="s">
        <v>135</v>
      </c>
      <c r="G389" s="2" t="s">
        <v>264</v>
      </c>
      <c r="H389" s="32">
        <v>320</v>
      </c>
      <c r="I389" s="26">
        <f>'прил 3'!J225</f>
        <v>1300.194</v>
      </c>
      <c r="J389" s="26">
        <f>'прил 3'!K225</f>
        <v>1300.194</v>
      </c>
      <c r="K389" s="26">
        <f t="shared" si="28"/>
        <v>100</v>
      </c>
      <c r="L389" s="383"/>
      <c r="M389" s="70"/>
      <c r="N389" s="13"/>
      <c r="O389" s="13"/>
    </row>
    <row r="390" spans="1:15" ht="18" customHeight="1">
      <c r="A390" s="122" t="s">
        <v>170</v>
      </c>
      <c r="B390" s="8" t="s">
        <v>161</v>
      </c>
      <c r="C390" s="8" t="s">
        <v>136</v>
      </c>
      <c r="D390" s="8"/>
      <c r="E390" s="8"/>
      <c r="F390" s="8"/>
      <c r="G390" s="8"/>
      <c r="H390" s="8"/>
      <c r="I390" s="26">
        <f>I391+I397+I403</f>
        <v>4924.4690000000001</v>
      </c>
      <c r="J390" s="26">
        <f>J391+J397+J403</f>
        <v>4635.0200000000004</v>
      </c>
      <c r="K390" s="26">
        <f t="shared" si="28"/>
        <v>94.122229219028497</v>
      </c>
      <c r="L390" s="383"/>
    </row>
    <row r="391" spans="1:15" ht="34.9" customHeight="1">
      <c r="A391" s="194" t="s">
        <v>380</v>
      </c>
      <c r="B391" s="8" t="s">
        <v>161</v>
      </c>
      <c r="C391" s="8" t="s">
        <v>136</v>
      </c>
      <c r="D391" s="8" t="s">
        <v>160</v>
      </c>
      <c r="E391" s="8"/>
      <c r="F391" s="8"/>
      <c r="G391" s="8"/>
      <c r="H391" s="8"/>
      <c r="I391" s="26">
        <f t="shared" ref="I391:J393" si="34">I392</f>
        <v>1448.1</v>
      </c>
      <c r="J391" s="26">
        <f t="shared" si="34"/>
        <v>1262.6510000000001</v>
      </c>
      <c r="K391" s="26">
        <f t="shared" si="28"/>
        <v>87.193633036392526</v>
      </c>
      <c r="L391" s="430"/>
    </row>
    <row r="392" spans="1:15" ht="36" customHeight="1">
      <c r="A392" s="204" t="s">
        <v>227</v>
      </c>
      <c r="B392" s="8" t="s">
        <v>161</v>
      </c>
      <c r="C392" s="8" t="s">
        <v>136</v>
      </c>
      <c r="D392" s="8" t="s">
        <v>160</v>
      </c>
      <c r="E392" s="8" t="s">
        <v>101</v>
      </c>
      <c r="F392" s="8" t="s">
        <v>136</v>
      </c>
      <c r="G392" s="8"/>
      <c r="H392" s="8"/>
      <c r="I392" s="26">
        <f t="shared" si="34"/>
        <v>1448.1</v>
      </c>
      <c r="J392" s="26">
        <f t="shared" si="34"/>
        <v>1262.6510000000001</v>
      </c>
      <c r="K392" s="26">
        <f t="shared" si="28"/>
        <v>87.193633036392526</v>
      </c>
      <c r="L392" s="383"/>
    </row>
    <row r="393" spans="1:15" ht="173.45" customHeight="1">
      <c r="A393" s="220" t="s">
        <v>310</v>
      </c>
      <c r="B393" s="8" t="s">
        <v>161</v>
      </c>
      <c r="C393" s="8" t="s">
        <v>136</v>
      </c>
      <c r="D393" s="8" t="s">
        <v>160</v>
      </c>
      <c r="E393" s="8" t="s">
        <v>101</v>
      </c>
      <c r="F393" s="8" t="s">
        <v>136</v>
      </c>
      <c r="G393" s="8" t="s">
        <v>195</v>
      </c>
      <c r="H393" s="8"/>
      <c r="I393" s="26">
        <f t="shared" si="34"/>
        <v>1448.1</v>
      </c>
      <c r="J393" s="26">
        <f t="shared" si="34"/>
        <v>1262.6510000000001</v>
      </c>
      <c r="K393" s="26">
        <f t="shared" ref="K393:K452" si="35">J393/I393*100</f>
        <v>87.193633036392526</v>
      </c>
      <c r="L393" s="383"/>
    </row>
    <row r="394" spans="1:15" ht="18" customHeight="1">
      <c r="A394" s="197" t="s">
        <v>327</v>
      </c>
      <c r="B394" s="8" t="s">
        <v>161</v>
      </c>
      <c r="C394" s="8" t="s">
        <v>136</v>
      </c>
      <c r="D394" s="8" t="s">
        <v>160</v>
      </c>
      <c r="E394" s="8" t="s">
        <v>101</v>
      </c>
      <c r="F394" s="8" t="s">
        <v>136</v>
      </c>
      <c r="G394" s="8" t="s">
        <v>195</v>
      </c>
      <c r="H394" s="8" t="s">
        <v>326</v>
      </c>
      <c r="I394" s="26">
        <f>I395+I396</f>
        <v>1448.1</v>
      </c>
      <c r="J394" s="26">
        <f>J395+J396</f>
        <v>1262.6510000000001</v>
      </c>
      <c r="K394" s="26">
        <f t="shared" si="35"/>
        <v>87.193633036392526</v>
      </c>
      <c r="L394" s="383"/>
    </row>
    <row r="395" spans="1:15" ht="18" customHeight="1">
      <c r="A395" s="197" t="s">
        <v>329</v>
      </c>
      <c r="B395" s="8" t="s">
        <v>161</v>
      </c>
      <c r="C395" s="8" t="s">
        <v>136</v>
      </c>
      <c r="D395" s="8" t="s">
        <v>160</v>
      </c>
      <c r="E395" s="8" t="s">
        <v>101</v>
      </c>
      <c r="F395" s="8" t="s">
        <v>136</v>
      </c>
      <c r="G395" s="8" t="s">
        <v>195</v>
      </c>
      <c r="H395" s="8" t="s">
        <v>328</v>
      </c>
      <c r="I395" s="26">
        <f>'прил 3'!J231</f>
        <v>951.5</v>
      </c>
      <c r="J395" s="52">
        <f>'прил 3'!K231</f>
        <v>780</v>
      </c>
      <c r="K395" s="26">
        <f t="shared" si="35"/>
        <v>81.975827640567516</v>
      </c>
      <c r="L395" s="383"/>
    </row>
    <row r="396" spans="1:15" ht="18" customHeight="1">
      <c r="A396" s="122" t="s">
        <v>344</v>
      </c>
      <c r="B396" s="8" t="s">
        <v>161</v>
      </c>
      <c r="C396" s="8" t="s">
        <v>136</v>
      </c>
      <c r="D396" s="8" t="s">
        <v>160</v>
      </c>
      <c r="E396" s="8" t="s">
        <v>101</v>
      </c>
      <c r="F396" s="8" t="s">
        <v>136</v>
      </c>
      <c r="G396" s="8" t="s">
        <v>195</v>
      </c>
      <c r="H396" s="8" t="s">
        <v>330</v>
      </c>
      <c r="I396" s="26">
        <f>'прил 3'!J232</f>
        <v>496.6</v>
      </c>
      <c r="J396" s="52">
        <f>'прил 3'!K232</f>
        <v>482.65100000000001</v>
      </c>
      <c r="K396" s="26">
        <f t="shared" si="35"/>
        <v>97.191099476439788</v>
      </c>
      <c r="L396" s="383"/>
    </row>
    <row r="397" spans="1:15" ht="43.15" customHeight="1">
      <c r="A397" s="215" t="s">
        <v>468</v>
      </c>
      <c r="B397" s="8" t="s">
        <v>161</v>
      </c>
      <c r="C397" s="8" t="s">
        <v>136</v>
      </c>
      <c r="D397" s="8" t="s">
        <v>136</v>
      </c>
      <c r="E397" s="8"/>
      <c r="F397" s="8"/>
      <c r="G397" s="8"/>
      <c r="H397" s="8"/>
      <c r="I397" s="26">
        <f>I398</f>
        <v>3372.3690000000001</v>
      </c>
      <c r="J397" s="26">
        <f>J398</f>
        <v>3372.3690000000001</v>
      </c>
      <c r="K397" s="26">
        <f t="shared" si="35"/>
        <v>100</v>
      </c>
      <c r="L397" s="414"/>
    </row>
    <row r="398" spans="1:15" ht="36" customHeight="1">
      <c r="A398" s="215" t="s">
        <v>41</v>
      </c>
      <c r="B398" s="8" t="s">
        <v>161</v>
      </c>
      <c r="C398" s="8" t="s">
        <v>136</v>
      </c>
      <c r="D398" s="8" t="s">
        <v>136</v>
      </c>
      <c r="E398" s="8" t="s">
        <v>124</v>
      </c>
      <c r="F398" s="8"/>
      <c r="G398" s="8"/>
      <c r="H398" s="8"/>
      <c r="I398" s="26">
        <f>I400</f>
        <v>3372.3690000000001</v>
      </c>
      <c r="J398" s="26">
        <f>J400</f>
        <v>3372.3690000000001</v>
      </c>
      <c r="K398" s="26">
        <f t="shared" si="35"/>
        <v>100</v>
      </c>
      <c r="L398" s="383"/>
    </row>
    <row r="399" spans="1:15" ht="41.45" customHeight="1">
      <c r="A399" s="55" t="s">
        <v>40</v>
      </c>
      <c r="B399" s="22" t="s">
        <v>161</v>
      </c>
      <c r="C399" s="8" t="s">
        <v>136</v>
      </c>
      <c r="D399" s="8" t="s">
        <v>136</v>
      </c>
      <c r="E399" s="8" t="s">
        <v>124</v>
      </c>
      <c r="F399" s="8" t="s">
        <v>159</v>
      </c>
      <c r="G399" s="8"/>
      <c r="H399" s="8"/>
      <c r="I399" s="26">
        <f t="shared" ref="I399:J401" si="36">I400</f>
        <v>3372.3690000000001</v>
      </c>
      <c r="J399" s="26">
        <f t="shared" si="36"/>
        <v>3372.3690000000001</v>
      </c>
      <c r="K399" s="26">
        <f t="shared" si="35"/>
        <v>100</v>
      </c>
      <c r="L399" s="383"/>
    </row>
    <row r="400" spans="1:15" ht="61.15" customHeight="1">
      <c r="A400" s="117" t="s">
        <v>22</v>
      </c>
      <c r="B400" s="22" t="s">
        <v>161</v>
      </c>
      <c r="C400" s="8" t="s">
        <v>136</v>
      </c>
      <c r="D400" s="8" t="s">
        <v>136</v>
      </c>
      <c r="E400" s="8" t="s">
        <v>124</v>
      </c>
      <c r="F400" s="8" t="s">
        <v>159</v>
      </c>
      <c r="G400" s="8" t="s">
        <v>221</v>
      </c>
      <c r="H400" s="8"/>
      <c r="I400" s="26">
        <f t="shared" si="36"/>
        <v>3372.3690000000001</v>
      </c>
      <c r="J400" s="26">
        <f t="shared" si="36"/>
        <v>3372.3690000000001</v>
      </c>
      <c r="K400" s="26">
        <f t="shared" si="35"/>
        <v>100</v>
      </c>
      <c r="L400" s="383"/>
    </row>
    <row r="401" spans="1:15" ht="18" customHeight="1">
      <c r="A401" s="126" t="s">
        <v>333</v>
      </c>
      <c r="B401" s="22" t="s">
        <v>161</v>
      </c>
      <c r="C401" s="8" t="s">
        <v>136</v>
      </c>
      <c r="D401" s="8" t="s">
        <v>136</v>
      </c>
      <c r="E401" s="8" t="s">
        <v>124</v>
      </c>
      <c r="F401" s="8" t="s">
        <v>159</v>
      </c>
      <c r="G401" s="8" t="s">
        <v>221</v>
      </c>
      <c r="H401" s="8" t="s">
        <v>331</v>
      </c>
      <c r="I401" s="26">
        <f t="shared" si="36"/>
        <v>3372.3690000000001</v>
      </c>
      <c r="J401" s="26">
        <f t="shared" si="36"/>
        <v>3372.3690000000001</v>
      </c>
      <c r="K401" s="26">
        <f t="shared" si="35"/>
        <v>100</v>
      </c>
      <c r="L401" s="383"/>
    </row>
    <row r="402" spans="1:15" ht="23.45" customHeight="1">
      <c r="A402" s="126" t="s">
        <v>334</v>
      </c>
      <c r="B402" s="22" t="s">
        <v>161</v>
      </c>
      <c r="C402" s="8" t="s">
        <v>136</v>
      </c>
      <c r="D402" s="8" t="s">
        <v>136</v>
      </c>
      <c r="E402" s="8" t="s">
        <v>124</v>
      </c>
      <c r="F402" s="8" t="s">
        <v>159</v>
      </c>
      <c r="G402" s="8" t="s">
        <v>221</v>
      </c>
      <c r="H402" s="8" t="s">
        <v>332</v>
      </c>
      <c r="I402" s="26">
        <f>'прил 3'!J238</f>
        <v>3372.3690000000001</v>
      </c>
      <c r="J402" s="26">
        <f>'прил 3'!K238</f>
        <v>3372.3690000000001</v>
      </c>
      <c r="K402" s="26">
        <f t="shared" si="35"/>
        <v>100</v>
      </c>
      <c r="L402" s="383"/>
    </row>
    <row r="403" spans="1:15" s="29" customFormat="1" ht="36" customHeight="1">
      <c r="A403" s="55" t="s">
        <v>496</v>
      </c>
      <c r="B403" s="22" t="s">
        <v>161</v>
      </c>
      <c r="C403" s="8" t="s">
        <v>136</v>
      </c>
      <c r="D403" s="8" t="s">
        <v>107</v>
      </c>
      <c r="E403" s="8" t="s">
        <v>101</v>
      </c>
      <c r="F403" s="8"/>
      <c r="G403" s="8"/>
      <c r="H403" s="8"/>
      <c r="I403" s="149">
        <f t="shared" ref="I403:J405" si="37">I404</f>
        <v>104</v>
      </c>
      <c r="J403" s="149">
        <f t="shared" si="37"/>
        <v>0</v>
      </c>
      <c r="K403" s="26">
        <f t="shared" si="35"/>
        <v>0</v>
      </c>
      <c r="L403" s="414"/>
      <c r="M403" s="70"/>
      <c r="N403" s="13"/>
      <c r="O403" s="13"/>
    </row>
    <row r="404" spans="1:15" s="29" customFormat="1" ht="39.6" customHeight="1">
      <c r="A404" s="139" t="s">
        <v>495</v>
      </c>
      <c r="B404" s="22" t="s">
        <v>161</v>
      </c>
      <c r="C404" s="8" t="s">
        <v>136</v>
      </c>
      <c r="D404" s="8" t="s">
        <v>107</v>
      </c>
      <c r="E404" s="8" t="s">
        <v>124</v>
      </c>
      <c r="F404" s="8"/>
      <c r="G404" s="8"/>
      <c r="H404" s="8"/>
      <c r="I404" s="149">
        <f>I405</f>
        <v>104</v>
      </c>
      <c r="J404" s="149">
        <f t="shared" si="37"/>
        <v>0</v>
      </c>
      <c r="K404" s="26">
        <f t="shared" si="35"/>
        <v>0</v>
      </c>
      <c r="L404" s="414"/>
      <c r="M404" s="70"/>
      <c r="N404" s="13"/>
      <c r="O404" s="13"/>
    </row>
    <row r="405" spans="1:15" s="29" customFormat="1" ht="75" customHeight="1">
      <c r="A405" s="117" t="s">
        <v>312</v>
      </c>
      <c r="B405" s="22" t="s">
        <v>161</v>
      </c>
      <c r="C405" s="8" t="s">
        <v>136</v>
      </c>
      <c r="D405" s="8" t="s">
        <v>107</v>
      </c>
      <c r="E405" s="8" t="s">
        <v>124</v>
      </c>
      <c r="F405" s="8" t="s">
        <v>99</v>
      </c>
      <c r="G405" s="8" t="s">
        <v>246</v>
      </c>
      <c r="H405" s="8"/>
      <c r="I405" s="149">
        <f>I406</f>
        <v>104</v>
      </c>
      <c r="J405" s="149">
        <f t="shared" si="37"/>
        <v>0</v>
      </c>
      <c r="K405" s="26">
        <f t="shared" si="35"/>
        <v>0</v>
      </c>
      <c r="L405" s="414"/>
      <c r="M405" s="70"/>
      <c r="N405" s="13"/>
      <c r="O405" s="13"/>
    </row>
    <row r="406" spans="1:15" s="29" customFormat="1" ht="18" customHeight="1">
      <c r="A406" s="197" t="s">
        <v>327</v>
      </c>
      <c r="B406" s="22" t="s">
        <v>161</v>
      </c>
      <c r="C406" s="8" t="s">
        <v>136</v>
      </c>
      <c r="D406" s="8" t="s">
        <v>107</v>
      </c>
      <c r="E406" s="8" t="s">
        <v>124</v>
      </c>
      <c r="F406" s="8" t="s">
        <v>99</v>
      </c>
      <c r="G406" s="8" t="s">
        <v>246</v>
      </c>
      <c r="H406" s="8" t="s">
        <v>326</v>
      </c>
      <c r="I406" s="149">
        <f>I407</f>
        <v>104</v>
      </c>
      <c r="J406" s="149">
        <f>J407</f>
        <v>0</v>
      </c>
      <c r="K406" s="26">
        <f t="shared" si="35"/>
        <v>0</v>
      </c>
      <c r="L406" s="714"/>
      <c r="M406" s="70"/>
      <c r="N406" s="13"/>
      <c r="O406" s="13"/>
    </row>
    <row r="407" spans="1:15" s="29" customFormat="1" ht="18" customHeight="1">
      <c r="A407" s="197" t="s">
        <v>329</v>
      </c>
      <c r="B407" s="22" t="s">
        <v>161</v>
      </c>
      <c r="C407" s="8" t="s">
        <v>136</v>
      </c>
      <c r="D407" s="8" t="s">
        <v>107</v>
      </c>
      <c r="E407" s="8" t="s">
        <v>124</v>
      </c>
      <c r="F407" s="8" t="s">
        <v>99</v>
      </c>
      <c r="G407" s="8" t="s">
        <v>246</v>
      </c>
      <c r="H407" s="8" t="s">
        <v>328</v>
      </c>
      <c r="I407" s="149">
        <f>'прил 3'!J243</f>
        <v>104</v>
      </c>
      <c r="J407" s="149">
        <f>'прил 3'!K243</f>
        <v>0</v>
      </c>
      <c r="K407" s="26">
        <f t="shared" si="35"/>
        <v>0</v>
      </c>
      <c r="L407" s="714"/>
      <c r="M407" s="70"/>
      <c r="N407" s="13"/>
      <c r="O407" s="13"/>
    </row>
    <row r="408" spans="1:15" ht="18" customHeight="1">
      <c r="A408" s="195" t="s">
        <v>169</v>
      </c>
      <c r="B408" s="2">
        <v>11</v>
      </c>
      <c r="C408" s="2"/>
      <c r="D408" s="2"/>
      <c r="E408" s="2"/>
      <c r="F408" s="2"/>
      <c r="G408" s="18"/>
      <c r="H408" s="32"/>
      <c r="I408" s="26">
        <f t="shared" ref="I408:J413" si="38">I409</f>
        <v>58.45</v>
      </c>
      <c r="J408" s="52">
        <f t="shared" si="38"/>
        <v>58.45</v>
      </c>
      <c r="K408" s="26">
        <f t="shared" si="35"/>
        <v>100</v>
      </c>
      <c r="L408" s="383"/>
    </row>
    <row r="409" spans="1:15" ht="18" customHeight="1">
      <c r="A409" s="195" t="s">
        <v>171</v>
      </c>
      <c r="B409" s="2">
        <v>11</v>
      </c>
      <c r="C409" s="23" t="s">
        <v>135</v>
      </c>
      <c r="D409" s="23"/>
      <c r="E409" s="2" t="s">
        <v>158</v>
      </c>
      <c r="F409" s="2"/>
      <c r="G409" s="18"/>
      <c r="H409" s="32"/>
      <c r="I409" s="151">
        <f t="shared" si="38"/>
        <v>58.45</v>
      </c>
      <c r="J409" s="150">
        <f t="shared" si="38"/>
        <v>58.45</v>
      </c>
      <c r="K409" s="26">
        <f t="shared" si="35"/>
        <v>100</v>
      </c>
      <c r="L409" s="383"/>
    </row>
    <row r="410" spans="1:15" ht="34.9" customHeight="1">
      <c r="A410" s="194" t="s">
        <v>390</v>
      </c>
      <c r="B410" s="2">
        <v>11</v>
      </c>
      <c r="C410" s="23" t="s">
        <v>135</v>
      </c>
      <c r="D410" s="23" t="s">
        <v>108</v>
      </c>
      <c r="E410" s="8"/>
      <c r="F410" s="8"/>
      <c r="G410" s="8"/>
      <c r="H410" s="32"/>
      <c r="I410" s="151">
        <f t="shared" si="38"/>
        <v>58.45</v>
      </c>
      <c r="J410" s="150">
        <f t="shared" si="38"/>
        <v>58.45</v>
      </c>
      <c r="K410" s="26">
        <f t="shared" si="35"/>
        <v>100</v>
      </c>
      <c r="L410" s="430"/>
    </row>
    <row r="411" spans="1:15" ht="43.15" customHeight="1">
      <c r="A411" s="122" t="s">
        <v>36</v>
      </c>
      <c r="B411" s="2">
        <v>11</v>
      </c>
      <c r="C411" s="23" t="s">
        <v>135</v>
      </c>
      <c r="D411" s="23" t="s">
        <v>108</v>
      </c>
      <c r="E411" s="8" t="s">
        <v>101</v>
      </c>
      <c r="F411" s="11" t="s">
        <v>135</v>
      </c>
      <c r="G411" s="18"/>
      <c r="H411" s="32"/>
      <c r="I411" s="151">
        <f t="shared" si="38"/>
        <v>58.45</v>
      </c>
      <c r="J411" s="150">
        <f t="shared" si="38"/>
        <v>58.45</v>
      </c>
      <c r="K411" s="26">
        <f t="shared" si="35"/>
        <v>100</v>
      </c>
      <c r="L411" s="383"/>
    </row>
    <row r="412" spans="1:15" ht="18" customHeight="1">
      <c r="A412" s="122" t="s">
        <v>104</v>
      </c>
      <c r="B412" s="2">
        <v>11</v>
      </c>
      <c r="C412" s="23" t="s">
        <v>135</v>
      </c>
      <c r="D412" s="23" t="s">
        <v>108</v>
      </c>
      <c r="E412" s="8" t="s">
        <v>101</v>
      </c>
      <c r="F412" s="11" t="s">
        <v>135</v>
      </c>
      <c r="G412" s="21">
        <v>42040</v>
      </c>
      <c r="H412" s="32"/>
      <c r="I412" s="151">
        <f t="shared" si="38"/>
        <v>58.45</v>
      </c>
      <c r="J412" s="150">
        <f t="shared" si="38"/>
        <v>58.45</v>
      </c>
      <c r="K412" s="26">
        <f t="shared" si="35"/>
        <v>100</v>
      </c>
      <c r="L412" s="383"/>
    </row>
    <row r="413" spans="1:15" ht="18" customHeight="1">
      <c r="A413" s="55" t="s">
        <v>320</v>
      </c>
      <c r="B413" s="2">
        <v>11</v>
      </c>
      <c r="C413" s="23" t="s">
        <v>135</v>
      </c>
      <c r="D413" s="23" t="s">
        <v>108</v>
      </c>
      <c r="E413" s="8" t="s">
        <v>101</v>
      </c>
      <c r="F413" s="11" t="s">
        <v>135</v>
      </c>
      <c r="G413" s="21">
        <v>42040</v>
      </c>
      <c r="H413" s="32">
        <v>200</v>
      </c>
      <c r="I413" s="151">
        <f t="shared" si="38"/>
        <v>58.45</v>
      </c>
      <c r="J413" s="150">
        <f t="shared" si="38"/>
        <v>58.45</v>
      </c>
      <c r="K413" s="26">
        <f t="shared" si="35"/>
        <v>100</v>
      </c>
      <c r="L413" s="383"/>
    </row>
    <row r="414" spans="1:15" ht="18" customHeight="1">
      <c r="A414" s="55" t="s">
        <v>321</v>
      </c>
      <c r="B414" s="2">
        <v>11</v>
      </c>
      <c r="C414" s="23" t="s">
        <v>135</v>
      </c>
      <c r="D414" s="23" t="s">
        <v>108</v>
      </c>
      <c r="E414" s="8" t="s">
        <v>101</v>
      </c>
      <c r="F414" s="11" t="s">
        <v>135</v>
      </c>
      <c r="G414" s="21">
        <v>42040</v>
      </c>
      <c r="H414" s="32">
        <v>240</v>
      </c>
      <c r="I414" s="151">
        <f>'прил 3'!J250</f>
        <v>58.45</v>
      </c>
      <c r="J414" s="150">
        <f>'прил 3'!K250</f>
        <v>58.45</v>
      </c>
      <c r="K414" s="26">
        <f t="shared" si="35"/>
        <v>100</v>
      </c>
      <c r="L414" s="383"/>
    </row>
    <row r="415" spans="1:15" s="29" customFormat="1" ht="18" customHeight="1">
      <c r="A415" s="122" t="s">
        <v>233</v>
      </c>
      <c r="B415" s="2">
        <v>12</v>
      </c>
      <c r="C415" s="23"/>
      <c r="D415" s="23"/>
      <c r="E415" s="8"/>
      <c r="F415" s="2"/>
      <c r="G415" s="21"/>
      <c r="H415" s="32"/>
      <c r="I415" s="26">
        <f>I416</f>
        <v>1600</v>
      </c>
      <c r="J415" s="26">
        <f>J416</f>
        <v>1600</v>
      </c>
      <c r="K415" s="26">
        <f t="shared" si="35"/>
        <v>100</v>
      </c>
      <c r="L415" s="383"/>
      <c r="M415" s="422"/>
      <c r="N415" s="13"/>
      <c r="O415" s="13"/>
    </row>
    <row r="416" spans="1:15" s="29" customFormat="1" ht="18" customHeight="1">
      <c r="A416" s="122" t="s">
        <v>234</v>
      </c>
      <c r="B416" s="2">
        <v>12</v>
      </c>
      <c r="C416" s="23" t="s">
        <v>160</v>
      </c>
      <c r="D416" s="23"/>
      <c r="E416" s="8"/>
      <c r="F416" s="2"/>
      <c r="G416" s="21"/>
      <c r="H416" s="32"/>
      <c r="I416" s="26">
        <f>I417</f>
        <v>1600</v>
      </c>
      <c r="J416" s="26">
        <f>J417</f>
        <v>1600</v>
      </c>
      <c r="K416" s="26">
        <f t="shared" si="35"/>
        <v>100</v>
      </c>
      <c r="L416" s="383"/>
      <c r="M416" s="422"/>
      <c r="N416" s="13"/>
      <c r="O416" s="13"/>
    </row>
    <row r="417" spans="1:15" s="29" customFormat="1" ht="36" customHeight="1">
      <c r="A417" s="55" t="s">
        <v>364</v>
      </c>
      <c r="B417" s="2">
        <v>12</v>
      </c>
      <c r="C417" s="23" t="s">
        <v>160</v>
      </c>
      <c r="D417" s="8" t="s">
        <v>159</v>
      </c>
      <c r="E417" s="8"/>
      <c r="F417" s="2"/>
      <c r="G417" s="21"/>
      <c r="H417" s="32"/>
      <c r="I417" s="26">
        <f t="shared" ref="I417:J419" si="39">I418</f>
        <v>1600</v>
      </c>
      <c r="J417" s="52">
        <f t="shared" si="39"/>
        <v>1600</v>
      </c>
      <c r="K417" s="26">
        <f t="shared" si="35"/>
        <v>100</v>
      </c>
      <c r="L417" s="418"/>
      <c r="M417" s="422"/>
      <c r="N417" s="13"/>
      <c r="O417" s="13"/>
    </row>
    <row r="418" spans="1:15" s="29" customFormat="1" ht="18" customHeight="1">
      <c r="A418" s="29" t="s">
        <v>16</v>
      </c>
      <c r="B418" s="2">
        <v>12</v>
      </c>
      <c r="C418" s="23" t="s">
        <v>160</v>
      </c>
      <c r="D418" s="8" t="s">
        <v>159</v>
      </c>
      <c r="E418" s="8" t="s">
        <v>125</v>
      </c>
      <c r="F418" s="2"/>
      <c r="G418" s="21"/>
      <c r="H418" s="32"/>
      <c r="I418" s="26">
        <f t="shared" si="39"/>
        <v>1600</v>
      </c>
      <c r="J418" s="52">
        <f t="shared" si="39"/>
        <v>1600</v>
      </c>
      <c r="K418" s="26">
        <f t="shared" si="35"/>
        <v>100</v>
      </c>
      <c r="L418" s="383"/>
      <c r="M418" s="422"/>
      <c r="N418" s="13"/>
      <c r="O418" s="13"/>
    </row>
    <row r="419" spans="1:15" s="29" customFormat="1" ht="36" customHeight="1">
      <c r="A419" s="215" t="s">
        <v>15</v>
      </c>
      <c r="B419" s="2">
        <v>12</v>
      </c>
      <c r="C419" s="23" t="s">
        <v>160</v>
      </c>
      <c r="D419" s="8" t="s">
        <v>159</v>
      </c>
      <c r="E419" s="8" t="s">
        <v>125</v>
      </c>
      <c r="F419" s="8" t="s">
        <v>135</v>
      </c>
      <c r="G419" s="21"/>
      <c r="H419" s="32"/>
      <c r="I419" s="26">
        <f>I420</f>
        <v>1600</v>
      </c>
      <c r="J419" s="52">
        <f t="shared" si="39"/>
        <v>1600</v>
      </c>
      <c r="K419" s="26">
        <f t="shared" si="35"/>
        <v>100</v>
      </c>
      <c r="L419" s="383"/>
      <c r="M419" s="422"/>
      <c r="N419" s="13"/>
      <c r="O419" s="13"/>
    </row>
    <row r="420" spans="1:15" s="29" customFormat="1" ht="18" customHeight="1">
      <c r="A420" s="122" t="s">
        <v>235</v>
      </c>
      <c r="B420" s="2">
        <v>12</v>
      </c>
      <c r="C420" s="23" t="s">
        <v>160</v>
      </c>
      <c r="D420" s="8" t="s">
        <v>159</v>
      </c>
      <c r="E420" s="8" t="s">
        <v>125</v>
      </c>
      <c r="F420" s="8" t="s">
        <v>135</v>
      </c>
      <c r="G420" s="21">
        <v>91010</v>
      </c>
      <c r="H420" s="32"/>
      <c r="I420" s="26">
        <f>I421</f>
        <v>1600</v>
      </c>
      <c r="J420" s="16">
        <f>J421</f>
        <v>1600</v>
      </c>
      <c r="K420" s="26">
        <f t="shared" si="35"/>
        <v>100</v>
      </c>
      <c r="L420" s="383"/>
      <c r="M420" s="422"/>
      <c r="N420" s="13"/>
      <c r="O420" s="13"/>
    </row>
    <row r="421" spans="1:15" s="29" customFormat="1" ht="36" customHeight="1">
      <c r="A421" s="122" t="s">
        <v>343</v>
      </c>
      <c r="B421" s="2">
        <v>12</v>
      </c>
      <c r="C421" s="23" t="s">
        <v>160</v>
      </c>
      <c r="D421" s="8" t="s">
        <v>159</v>
      </c>
      <c r="E421" s="8" t="s">
        <v>125</v>
      </c>
      <c r="F421" s="8" t="s">
        <v>135</v>
      </c>
      <c r="G421" s="21">
        <v>91010</v>
      </c>
      <c r="H421" s="32">
        <v>600</v>
      </c>
      <c r="I421" s="26">
        <f>I422</f>
        <v>1600</v>
      </c>
      <c r="J421" s="52">
        <f>J422</f>
        <v>1600</v>
      </c>
      <c r="K421" s="26">
        <f t="shared" si="35"/>
        <v>100</v>
      </c>
      <c r="L421" s="383"/>
      <c r="M421" s="422"/>
      <c r="N421" s="13"/>
      <c r="O421" s="13"/>
    </row>
    <row r="422" spans="1:15" s="29" customFormat="1" ht="36" customHeight="1">
      <c r="A422" s="210" t="s">
        <v>362</v>
      </c>
      <c r="B422" s="2">
        <v>12</v>
      </c>
      <c r="C422" s="23" t="s">
        <v>160</v>
      </c>
      <c r="D422" s="8" t="s">
        <v>159</v>
      </c>
      <c r="E422" s="8" t="s">
        <v>125</v>
      </c>
      <c r="F422" s="8" t="s">
        <v>135</v>
      </c>
      <c r="G422" s="21">
        <v>91010</v>
      </c>
      <c r="H422" s="32">
        <v>630</v>
      </c>
      <c r="I422" s="26">
        <f>'прил 3'!J437</f>
        <v>1600</v>
      </c>
      <c r="J422" s="52">
        <f>'прил 3'!K437</f>
        <v>1600</v>
      </c>
      <c r="K422" s="26">
        <f t="shared" si="35"/>
        <v>100</v>
      </c>
      <c r="L422" s="383"/>
      <c r="M422" s="422"/>
      <c r="N422" s="13"/>
      <c r="O422" s="13"/>
    </row>
    <row r="423" spans="1:15" ht="18" customHeight="1">
      <c r="A423" s="215" t="s">
        <v>340</v>
      </c>
      <c r="B423" s="8" t="s">
        <v>173</v>
      </c>
      <c r="C423" s="8"/>
      <c r="D423" s="8"/>
      <c r="E423" s="8"/>
      <c r="F423" s="8"/>
      <c r="G423" s="8"/>
      <c r="H423" s="8"/>
      <c r="I423" s="26">
        <f>I424</f>
        <v>36</v>
      </c>
      <c r="J423" s="52">
        <f>J424</f>
        <v>33.244999999999997</v>
      </c>
      <c r="K423" s="26">
        <f t="shared" si="35"/>
        <v>92.347222222222214</v>
      </c>
      <c r="L423" s="383"/>
    </row>
    <row r="424" spans="1:15" ht="18" customHeight="1">
      <c r="A424" s="215" t="s">
        <v>47</v>
      </c>
      <c r="B424" s="8" t="s">
        <v>173</v>
      </c>
      <c r="C424" s="8" t="s">
        <v>135</v>
      </c>
      <c r="D424" s="8"/>
      <c r="E424" s="8"/>
      <c r="F424" s="8"/>
      <c r="G424" s="8"/>
      <c r="H424" s="8"/>
      <c r="I424" s="26">
        <f>SUM(I426)</f>
        <v>36</v>
      </c>
      <c r="J424" s="52">
        <f>SUM(J426)</f>
        <v>33.244999999999997</v>
      </c>
      <c r="K424" s="26">
        <f t="shared" si="35"/>
        <v>92.347222222222214</v>
      </c>
      <c r="L424" s="383"/>
    </row>
    <row r="425" spans="1:15" ht="36" customHeight="1">
      <c r="A425" s="122" t="s">
        <v>263</v>
      </c>
      <c r="B425" s="8" t="s">
        <v>173</v>
      </c>
      <c r="C425" s="8" t="s">
        <v>135</v>
      </c>
      <c r="D425" s="8" t="s">
        <v>100</v>
      </c>
      <c r="E425" s="8"/>
      <c r="F425" s="8"/>
      <c r="G425" s="8"/>
      <c r="H425" s="8"/>
      <c r="I425" s="26">
        <f>I426</f>
        <v>36</v>
      </c>
      <c r="J425" s="52">
        <f>J426</f>
        <v>33.244999999999997</v>
      </c>
      <c r="K425" s="26">
        <f t="shared" si="35"/>
        <v>92.347222222222214</v>
      </c>
      <c r="L425" s="383"/>
    </row>
    <row r="426" spans="1:15" ht="36" customHeight="1">
      <c r="A426" s="197" t="s">
        <v>222</v>
      </c>
      <c r="B426" s="8" t="s">
        <v>173</v>
      </c>
      <c r="C426" s="8" t="s">
        <v>135</v>
      </c>
      <c r="D426" s="8" t="s">
        <v>100</v>
      </c>
      <c r="E426" s="8" t="s">
        <v>125</v>
      </c>
      <c r="F426" s="8"/>
      <c r="G426" s="8"/>
      <c r="H426" s="8"/>
      <c r="I426" s="26">
        <f>SUM(I427)</f>
        <v>36</v>
      </c>
      <c r="J426" s="52">
        <f>SUM(J427)</f>
        <v>33.244999999999997</v>
      </c>
      <c r="K426" s="26">
        <f t="shared" si="35"/>
        <v>92.347222222222214</v>
      </c>
      <c r="L426" s="383"/>
    </row>
    <row r="427" spans="1:15" ht="36" customHeight="1">
      <c r="A427" s="197" t="s">
        <v>223</v>
      </c>
      <c r="B427" s="8" t="s">
        <v>173</v>
      </c>
      <c r="C427" s="8" t="s">
        <v>135</v>
      </c>
      <c r="D427" s="8" t="s">
        <v>100</v>
      </c>
      <c r="E427" s="8" t="s">
        <v>125</v>
      </c>
      <c r="F427" s="8" t="s">
        <v>135</v>
      </c>
      <c r="G427" s="8"/>
      <c r="H427" s="8"/>
      <c r="I427" s="26">
        <f>SUM(I428)</f>
        <v>36</v>
      </c>
      <c r="J427" s="52">
        <f>SUM(J428)</f>
        <v>33.244999999999997</v>
      </c>
      <c r="K427" s="26">
        <f t="shared" si="35"/>
        <v>92.347222222222214</v>
      </c>
      <c r="L427" s="383"/>
    </row>
    <row r="428" spans="1:15" ht="18" customHeight="1">
      <c r="A428" s="122" t="s">
        <v>146</v>
      </c>
      <c r="B428" s="8" t="s">
        <v>173</v>
      </c>
      <c r="C428" s="8" t="s">
        <v>135</v>
      </c>
      <c r="D428" s="8" t="s">
        <v>100</v>
      </c>
      <c r="E428" s="8" t="s">
        <v>125</v>
      </c>
      <c r="F428" s="8" t="s">
        <v>135</v>
      </c>
      <c r="G428" s="8" t="s">
        <v>206</v>
      </c>
      <c r="H428" s="8"/>
      <c r="I428" s="26">
        <f>SUM('прил 3'!J438)</f>
        <v>36</v>
      </c>
      <c r="J428" s="52">
        <f>SUM('прил 3'!K438)</f>
        <v>33.244999999999997</v>
      </c>
      <c r="K428" s="26">
        <f t="shared" si="35"/>
        <v>92.347222222222214</v>
      </c>
      <c r="L428" s="383"/>
    </row>
    <row r="429" spans="1:15" ht="18" customHeight="1">
      <c r="A429" s="122" t="s">
        <v>340</v>
      </c>
      <c r="B429" s="8" t="s">
        <v>173</v>
      </c>
      <c r="C429" s="8" t="s">
        <v>135</v>
      </c>
      <c r="D429" s="8" t="s">
        <v>100</v>
      </c>
      <c r="E429" s="8" t="s">
        <v>125</v>
      </c>
      <c r="F429" s="8" t="s">
        <v>135</v>
      </c>
      <c r="G429" s="8" t="s">
        <v>206</v>
      </c>
      <c r="H429" s="8" t="s">
        <v>339</v>
      </c>
      <c r="I429" s="26">
        <f>I430</f>
        <v>36</v>
      </c>
      <c r="J429" s="52">
        <f>J430</f>
        <v>33.244999999999997</v>
      </c>
      <c r="K429" s="26">
        <f t="shared" si="35"/>
        <v>92.347222222222214</v>
      </c>
      <c r="L429" s="383"/>
    </row>
    <row r="430" spans="1:15" ht="18" customHeight="1">
      <c r="A430" s="196" t="s">
        <v>295</v>
      </c>
      <c r="B430" s="8" t="s">
        <v>173</v>
      </c>
      <c r="C430" s="8" t="s">
        <v>135</v>
      </c>
      <c r="D430" s="8" t="s">
        <v>100</v>
      </c>
      <c r="E430" s="8" t="s">
        <v>125</v>
      </c>
      <c r="F430" s="8" t="s">
        <v>135</v>
      </c>
      <c r="G430" s="8" t="s">
        <v>206</v>
      </c>
      <c r="H430" s="8" t="s">
        <v>175</v>
      </c>
      <c r="I430" s="26">
        <f>'прил 3'!J438</f>
        <v>36</v>
      </c>
      <c r="J430" s="52">
        <f>'прил 3'!K438</f>
        <v>33.244999999999997</v>
      </c>
      <c r="K430" s="26">
        <f t="shared" si="35"/>
        <v>92.347222222222214</v>
      </c>
      <c r="L430" s="383"/>
    </row>
    <row r="431" spans="1:15" ht="18" customHeight="1">
      <c r="A431" s="122" t="s">
        <v>239</v>
      </c>
      <c r="B431" s="8" t="s">
        <v>154</v>
      </c>
      <c r="C431" s="8"/>
      <c r="D431" s="8"/>
      <c r="E431" s="8"/>
      <c r="F431" s="8"/>
      <c r="G431" s="8"/>
      <c r="H431" s="8"/>
      <c r="I431" s="26">
        <f>I432+I439</f>
        <v>1608.6</v>
      </c>
      <c r="J431" s="26">
        <f>J432+J439</f>
        <v>1608.6</v>
      </c>
      <c r="K431" s="26">
        <f t="shared" si="35"/>
        <v>100</v>
      </c>
      <c r="L431" s="383"/>
    </row>
    <row r="432" spans="1:15" ht="36" customHeight="1">
      <c r="A432" s="122" t="s">
        <v>240</v>
      </c>
      <c r="B432" s="8" t="s">
        <v>154</v>
      </c>
      <c r="C432" s="8" t="s">
        <v>135</v>
      </c>
      <c r="D432" s="8"/>
      <c r="E432" s="8"/>
      <c r="F432" s="8"/>
      <c r="G432" s="8"/>
      <c r="H432" s="8"/>
      <c r="I432" s="26">
        <f t="shared" ref="I432:J435" si="40">I433</f>
        <v>6.6</v>
      </c>
      <c r="J432" s="64">
        <f t="shared" si="40"/>
        <v>6.6</v>
      </c>
      <c r="K432" s="26">
        <f t="shared" si="35"/>
        <v>100</v>
      </c>
      <c r="L432" s="383"/>
    </row>
    <row r="433" spans="1:14" ht="36" customHeight="1">
      <c r="A433" s="122" t="s">
        <v>263</v>
      </c>
      <c r="B433" s="8" t="s">
        <v>154</v>
      </c>
      <c r="C433" s="8" t="s">
        <v>135</v>
      </c>
      <c r="D433" s="8" t="s">
        <v>100</v>
      </c>
      <c r="E433" s="8"/>
      <c r="F433" s="8"/>
      <c r="G433" s="8"/>
      <c r="H433" s="8"/>
      <c r="I433" s="26">
        <f t="shared" si="40"/>
        <v>6.6</v>
      </c>
      <c r="J433" s="64">
        <f t="shared" si="40"/>
        <v>6.6</v>
      </c>
      <c r="K433" s="26">
        <f t="shared" si="35"/>
        <v>100</v>
      </c>
    </row>
    <row r="434" spans="1:14" ht="18" customHeight="1">
      <c r="A434" s="122" t="s">
        <v>241</v>
      </c>
      <c r="B434" s="8" t="s">
        <v>154</v>
      </c>
      <c r="C434" s="8" t="s">
        <v>135</v>
      </c>
      <c r="D434" s="8" t="s">
        <v>100</v>
      </c>
      <c r="E434" s="8" t="s">
        <v>102</v>
      </c>
      <c r="F434" s="8"/>
      <c r="G434" s="8"/>
      <c r="H434" s="8"/>
      <c r="I434" s="26">
        <f t="shared" si="40"/>
        <v>6.6</v>
      </c>
      <c r="J434" s="64">
        <f t="shared" si="40"/>
        <v>6.6</v>
      </c>
      <c r="K434" s="26">
        <f t="shared" si="35"/>
        <v>100</v>
      </c>
    </row>
    <row r="435" spans="1:14" ht="36" customHeight="1">
      <c r="A435" s="122" t="s">
        <v>242</v>
      </c>
      <c r="B435" s="8" t="s">
        <v>154</v>
      </c>
      <c r="C435" s="8" t="s">
        <v>135</v>
      </c>
      <c r="D435" s="8" t="s">
        <v>100</v>
      </c>
      <c r="E435" s="8" t="s">
        <v>102</v>
      </c>
      <c r="F435" s="8" t="s">
        <v>135</v>
      </c>
      <c r="G435" s="8"/>
      <c r="H435" s="8"/>
      <c r="I435" s="26">
        <f t="shared" si="40"/>
        <v>6.6</v>
      </c>
      <c r="J435" s="64">
        <f t="shared" si="40"/>
        <v>6.6</v>
      </c>
      <c r="K435" s="26">
        <f t="shared" si="35"/>
        <v>100</v>
      </c>
    </row>
    <row r="436" spans="1:14" ht="18" customHeight="1">
      <c r="A436" s="122" t="s">
        <v>262</v>
      </c>
      <c r="B436" s="8" t="s">
        <v>154</v>
      </c>
      <c r="C436" s="8" t="s">
        <v>135</v>
      </c>
      <c r="D436" s="8" t="s">
        <v>100</v>
      </c>
      <c r="E436" s="8" t="s">
        <v>102</v>
      </c>
      <c r="F436" s="8" t="s">
        <v>135</v>
      </c>
      <c r="G436" s="8" t="s">
        <v>4</v>
      </c>
      <c r="H436" s="8"/>
      <c r="I436" s="26">
        <f>I438</f>
        <v>6.6</v>
      </c>
      <c r="J436" s="64">
        <f>J438</f>
        <v>6.6</v>
      </c>
      <c r="K436" s="26">
        <f t="shared" si="35"/>
        <v>100</v>
      </c>
    </row>
    <row r="437" spans="1:14" ht="18" customHeight="1">
      <c r="A437" s="126" t="s">
        <v>337</v>
      </c>
      <c r="B437" s="8" t="s">
        <v>154</v>
      </c>
      <c r="C437" s="8" t="s">
        <v>135</v>
      </c>
      <c r="D437" s="8" t="s">
        <v>100</v>
      </c>
      <c r="E437" s="8" t="s">
        <v>102</v>
      </c>
      <c r="F437" s="8" t="s">
        <v>135</v>
      </c>
      <c r="G437" s="8" t="s">
        <v>4</v>
      </c>
      <c r="H437" s="8" t="s">
        <v>336</v>
      </c>
      <c r="I437" s="26">
        <f>I438</f>
        <v>6.6</v>
      </c>
      <c r="J437" s="64">
        <f>J438</f>
        <v>6.6</v>
      </c>
      <c r="K437" s="26">
        <f t="shared" si="35"/>
        <v>100</v>
      </c>
    </row>
    <row r="438" spans="1:14">
      <c r="A438" s="122" t="s">
        <v>46</v>
      </c>
      <c r="B438" s="8" t="s">
        <v>154</v>
      </c>
      <c r="C438" s="8" t="s">
        <v>135</v>
      </c>
      <c r="D438" s="8" t="s">
        <v>100</v>
      </c>
      <c r="E438" s="8" t="s">
        <v>102</v>
      </c>
      <c r="F438" s="8" t="s">
        <v>135</v>
      </c>
      <c r="G438" s="8" t="s">
        <v>4</v>
      </c>
      <c r="H438" s="8" t="s">
        <v>45</v>
      </c>
      <c r="I438" s="26">
        <f>'прил 3'!J453</f>
        <v>6.6</v>
      </c>
      <c r="J438" s="64">
        <f>'прил 3'!K453</f>
        <v>6.6</v>
      </c>
      <c r="K438" s="26">
        <f t="shared" si="35"/>
        <v>100</v>
      </c>
    </row>
    <row r="439" spans="1:14" ht="18" customHeight="1">
      <c r="A439" s="122" t="s">
        <v>497</v>
      </c>
      <c r="B439" s="8" t="s">
        <v>154</v>
      </c>
      <c r="C439" s="8" t="s">
        <v>159</v>
      </c>
      <c r="D439" s="8"/>
      <c r="E439" s="8"/>
      <c r="F439" s="8"/>
      <c r="G439" s="8"/>
      <c r="H439" s="8"/>
      <c r="I439" s="26">
        <f t="shared" ref="I439:J442" si="41">I440</f>
        <v>1602</v>
      </c>
      <c r="J439" s="64">
        <f t="shared" si="41"/>
        <v>1602</v>
      </c>
      <c r="K439" s="26">
        <f t="shared" si="35"/>
        <v>100</v>
      </c>
    </row>
    <row r="440" spans="1:14" ht="36" customHeight="1">
      <c r="A440" s="122" t="s">
        <v>263</v>
      </c>
      <c r="B440" s="8" t="s">
        <v>154</v>
      </c>
      <c r="C440" s="8" t="s">
        <v>159</v>
      </c>
      <c r="D440" s="8" t="s">
        <v>100</v>
      </c>
      <c r="E440" s="8"/>
      <c r="F440" s="8"/>
      <c r="G440" s="8"/>
      <c r="H440" s="8"/>
      <c r="I440" s="26">
        <f t="shared" si="41"/>
        <v>1602</v>
      </c>
      <c r="J440" s="64">
        <f t="shared" si="41"/>
        <v>1602</v>
      </c>
      <c r="K440" s="26">
        <f t="shared" si="35"/>
        <v>100</v>
      </c>
    </row>
    <row r="441" spans="1:14" ht="18" customHeight="1">
      <c r="A441" s="122" t="s">
        <v>241</v>
      </c>
      <c r="B441" s="8" t="s">
        <v>154</v>
      </c>
      <c r="C441" s="8" t="s">
        <v>159</v>
      </c>
      <c r="D441" s="8" t="s">
        <v>100</v>
      </c>
      <c r="E441" s="8" t="s">
        <v>102</v>
      </c>
      <c r="F441" s="8"/>
      <c r="G441" s="8"/>
      <c r="H441" s="8"/>
      <c r="I441" s="26">
        <f t="shared" si="41"/>
        <v>1602</v>
      </c>
      <c r="J441" s="64">
        <f t="shared" si="41"/>
        <v>1602</v>
      </c>
      <c r="K441" s="26">
        <f t="shared" si="35"/>
        <v>100</v>
      </c>
    </row>
    <row r="442" spans="1:14" ht="36" customHeight="1">
      <c r="A442" s="122" t="s">
        <v>242</v>
      </c>
      <c r="B442" s="8" t="s">
        <v>154</v>
      </c>
      <c r="C442" s="8" t="s">
        <v>159</v>
      </c>
      <c r="D442" s="8" t="s">
        <v>100</v>
      </c>
      <c r="E442" s="8" t="s">
        <v>102</v>
      </c>
      <c r="F442" s="8" t="s">
        <v>135</v>
      </c>
      <c r="G442" s="8"/>
      <c r="H442" s="8"/>
      <c r="I442" s="26">
        <f t="shared" si="41"/>
        <v>1602</v>
      </c>
      <c r="J442" s="64">
        <f t="shared" si="41"/>
        <v>1602</v>
      </c>
      <c r="K442" s="26">
        <f t="shared" si="35"/>
        <v>100</v>
      </c>
    </row>
    <row r="443" spans="1:14" ht="42.6" customHeight="1">
      <c r="A443" s="122" t="s">
        <v>498</v>
      </c>
      <c r="B443" s="8" t="s">
        <v>154</v>
      </c>
      <c r="C443" s="8" t="s">
        <v>159</v>
      </c>
      <c r="D443" s="8" t="s">
        <v>100</v>
      </c>
      <c r="E443" s="8" t="s">
        <v>102</v>
      </c>
      <c r="F443" s="8" t="s">
        <v>135</v>
      </c>
      <c r="G443" s="8" t="s">
        <v>499</v>
      </c>
      <c r="H443" s="8"/>
      <c r="I443" s="26">
        <f>I445</f>
        <v>1602</v>
      </c>
      <c r="J443" s="64">
        <f>J445</f>
        <v>1602</v>
      </c>
      <c r="K443" s="26">
        <f t="shared" si="35"/>
        <v>100</v>
      </c>
    </row>
    <row r="444" spans="1:14" ht="20.45" customHeight="1">
      <c r="A444" s="126" t="s">
        <v>337</v>
      </c>
      <c r="B444" s="8" t="s">
        <v>154</v>
      </c>
      <c r="C444" s="8" t="s">
        <v>159</v>
      </c>
      <c r="D444" s="8" t="s">
        <v>100</v>
      </c>
      <c r="E444" s="8" t="s">
        <v>102</v>
      </c>
      <c r="F444" s="8" t="s">
        <v>135</v>
      </c>
      <c r="G444" s="8" t="s">
        <v>499</v>
      </c>
      <c r="H444" s="8" t="s">
        <v>336</v>
      </c>
      <c r="I444" s="26">
        <f>I445</f>
        <v>1602</v>
      </c>
      <c r="J444" s="64">
        <f>J445</f>
        <v>1602</v>
      </c>
      <c r="K444" s="26">
        <f t="shared" si="35"/>
        <v>100</v>
      </c>
    </row>
    <row r="445" spans="1:14">
      <c r="A445" s="122" t="s">
        <v>500</v>
      </c>
      <c r="B445" s="8" t="s">
        <v>154</v>
      </c>
      <c r="C445" s="8" t="s">
        <v>159</v>
      </c>
      <c r="D445" s="8" t="s">
        <v>100</v>
      </c>
      <c r="E445" s="8" t="s">
        <v>102</v>
      </c>
      <c r="F445" s="8" t="s">
        <v>135</v>
      </c>
      <c r="G445" s="8" t="s">
        <v>499</v>
      </c>
      <c r="H445" s="8" t="s">
        <v>501</v>
      </c>
      <c r="I445" s="26">
        <f>'прил 3'!J460</f>
        <v>1602</v>
      </c>
      <c r="J445" s="64">
        <f>'прил 3'!K460</f>
        <v>1602</v>
      </c>
      <c r="K445" s="26">
        <f t="shared" si="35"/>
        <v>100</v>
      </c>
      <c r="M445" s="40"/>
    </row>
    <row r="446" spans="1:14" ht="30.75" customHeight="1">
      <c r="A446" s="213" t="s">
        <v>37</v>
      </c>
      <c r="B446" s="32">
        <v>99</v>
      </c>
      <c r="C446" s="32"/>
      <c r="D446" s="8"/>
      <c r="E446" s="32"/>
      <c r="F446" s="8"/>
      <c r="G446" s="32"/>
      <c r="H446" s="32"/>
      <c r="I446" s="26"/>
      <c r="J446" s="26">
        <f t="shared" ref="J446:J451" si="42">J447</f>
        <v>0</v>
      </c>
      <c r="K446" s="26" t="e">
        <f t="shared" si="35"/>
        <v>#DIV/0!</v>
      </c>
    </row>
    <row r="447" spans="1:14" ht="25.15" customHeight="1">
      <c r="A447" s="214" t="s">
        <v>37</v>
      </c>
      <c r="B447" s="32">
        <v>99</v>
      </c>
      <c r="C447" s="32">
        <v>99</v>
      </c>
      <c r="D447" s="8"/>
      <c r="E447" s="32"/>
      <c r="F447" s="8"/>
      <c r="G447" s="32"/>
      <c r="H447" s="32"/>
      <c r="I447" s="26"/>
      <c r="J447" s="153">
        <f t="shared" si="42"/>
        <v>0</v>
      </c>
      <c r="K447" s="26" t="e">
        <f t="shared" si="35"/>
        <v>#DIV/0!</v>
      </c>
      <c r="L447" s="414"/>
    </row>
    <row r="448" spans="1:14" ht="39.6" customHeight="1">
      <c r="A448" s="218" t="s">
        <v>381</v>
      </c>
      <c r="B448" s="258">
        <v>99</v>
      </c>
      <c r="C448" s="258">
        <v>99</v>
      </c>
      <c r="D448" s="255" t="s">
        <v>162</v>
      </c>
      <c r="E448" s="258"/>
      <c r="F448" s="7"/>
      <c r="G448" s="258"/>
      <c r="H448" s="258"/>
      <c r="I448" s="153"/>
      <c r="J448" s="153">
        <f t="shared" si="42"/>
        <v>0</v>
      </c>
      <c r="K448" s="26" t="e">
        <f t="shared" si="35"/>
        <v>#DIV/0!</v>
      </c>
      <c r="L448" s="414"/>
      <c r="N448" s="238"/>
    </row>
    <row r="449" spans="1:14" ht="21.75" customHeight="1">
      <c r="A449" s="221" t="s">
        <v>14</v>
      </c>
      <c r="B449" s="258">
        <v>99</v>
      </c>
      <c r="C449" s="258">
        <v>99</v>
      </c>
      <c r="D449" s="255" t="s">
        <v>162</v>
      </c>
      <c r="E449" s="258">
        <v>0</v>
      </c>
      <c r="F449" s="7" t="s">
        <v>160</v>
      </c>
      <c r="G449" s="258"/>
      <c r="H449" s="258"/>
      <c r="I449" s="153"/>
      <c r="J449" s="153">
        <f t="shared" si="42"/>
        <v>0</v>
      </c>
      <c r="K449" s="26" t="e">
        <f t="shared" si="35"/>
        <v>#DIV/0!</v>
      </c>
      <c r="L449" s="414"/>
      <c r="N449" s="238"/>
    </row>
    <row r="450" spans="1:14" ht="25.15" customHeight="1">
      <c r="A450" s="122" t="s">
        <v>37</v>
      </c>
      <c r="B450" s="258">
        <v>99</v>
      </c>
      <c r="C450" s="258">
        <v>99</v>
      </c>
      <c r="D450" s="255" t="s">
        <v>162</v>
      </c>
      <c r="E450" s="258">
        <v>0</v>
      </c>
      <c r="F450" s="7" t="s">
        <v>160</v>
      </c>
      <c r="G450" s="258">
        <v>41990</v>
      </c>
      <c r="H450" s="258"/>
      <c r="I450" s="153"/>
      <c r="J450" s="153">
        <f t="shared" si="42"/>
        <v>0</v>
      </c>
      <c r="K450" s="26" t="e">
        <f t="shared" si="35"/>
        <v>#DIV/0!</v>
      </c>
      <c r="L450" s="414"/>
      <c r="N450" s="238"/>
    </row>
    <row r="451" spans="1:14" ht="25.15" customHeight="1">
      <c r="A451" s="231" t="s">
        <v>324</v>
      </c>
      <c r="B451" s="258">
        <v>99</v>
      </c>
      <c r="C451" s="258">
        <v>99</v>
      </c>
      <c r="D451" s="255" t="s">
        <v>162</v>
      </c>
      <c r="E451" s="258">
        <v>0</v>
      </c>
      <c r="F451" s="7" t="s">
        <v>160</v>
      </c>
      <c r="G451" s="258">
        <v>41990</v>
      </c>
      <c r="H451" s="258">
        <v>800</v>
      </c>
      <c r="I451" s="153"/>
      <c r="J451" s="153">
        <f t="shared" si="42"/>
        <v>0</v>
      </c>
      <c r="K451" s="26" t="e">
        <f t="shared" si="35"/>
        <v>#DIV/0!</v>
      </c>
      <c r="L451" s="414"/>
      <c r="N451" s="238"/>
    </row>
    <row r="452" spans="1:14" ht="25.15" customHeight="1">
      <c r="A452" s="122" t="s">
        <v>177</v>
      </c>
      <c r="B452" s="258">
        <v>99</v>
      </c>
      <c r="C452" s="258">
        <v>99</v>
      </c>
      <c r="D452" s="255" t="s">
        <v>162</v>
      </c>
      <c r="E452" s="258">
        <v>0</v>
      </c>
      <c r="F452" s="7" t="s">
        <v>160</v>
      </c>
      <c r="G452" s="258">
        <v>41990</v>
      </c>
      <c r="H452" s="258">
        <v>870</v>
      </c>
      <c r="I452" s="153">
        <f>'прил 3'!J467</f>
        <v>0</v>
      </c>
      <c r="J452" s="153"/>
      <c r="K452" s="26" t="e">
        <f t="shared" si="35"/>
        <v>#DIV/0!</v>
      </c>
      <c r="L452" s="414"/>
      <c r="N452" s="238"/>
    </row>
    <row r="453" spans="1:14">
      <c r="I453" s="149"/>
    </row>
    <row r="455" spans="1:14">
      <c r="I455" s="217">
        <f>I99+I426+I434+I441</f>
        <v>5551.0362000000005</v>
      </c>
      <c r="J455" s="217">
        <f>J193+J196+J395+J407</f>
        <v>1112.25</v>
      </c>
      <c r="K455" s="217">
        <f>K193+K196+K395+K407</f>
        <v>276.48169018377729</v>
      </c>
    </row>
  </sheetData>
  <autoFilter ref="A7:IV452"/>
  <mergeCells count="15">
    <mergeCell ref="L323:L324"/>
    <mergeCell ref="L406:L407"/>
    <mergeCell ref="L228:L239"/>
    <mergeCell ref="L306:L308"/>
    <mergeCell ref="L54:L56"/>
    <mergeCell ref="I2:K2"/>
    <mergeCell ref="A3:K3"/>
    <mergeCell ref="L51:L53"/>
    <mergeCell ref="A5:A6"/>
    <mergeCell ref="D5:G6"/>
    <mergeCell ref="B5:B6"/>
    <mergeCell ref="C5:C6"/>
    <mergeCell ref="L5:L6"/>
    <mergeCell ref="H5:H6"/>
    <mergeCell ref="I5:K5"/>
  </mergeCells>
  <phoneticPr fontId="4" type="noConversion"/>
  <conditionalFormatting sqref="C220:F221 C217:F217 A114 A183:H183 A390 A172:G172 A371:D371 A8:A9 A223:A226 A120 E371:F372 A253:A255 F217:G222 A117 B217:D222 A428 B419:F419 B114:H120 A22 F44 G63:H63 B219:F219 A249:A251 A412 B418:E418 G44:H45 E63:F64 A19:A20 H64:H72 B63:C72 E65:G72 G91:H97 E91:E97 F139:F143 B173:G182 H172:H182 A393:A396 A403:A405 A408:A409 F411:F414 G371:H376 G321:H322 E415:F419 G415:I422 B415:D422 L422 B312:H320 B8:H24 H220:H253 A234:A238 B223:G253 H83:H90 D83:D90 J421:J422 L415:L418 J415:J419">
    <cfRule type="expression" dxfId="4052" priority="5588" stopIfTrue="1">
      <formula>$C8=""</formula>
    </cfRule>
    <cfRule type="expression" dxfId="4051" priority="5589" stopIfTrue="1">
      <formula>$G8&lt;&gt;""</formula>
    </cfRule>
  </conditionalFormatting>
  <conditionalFormatting sqref="A423">
    <cfRule type="expression" dxfId="4050" priority="5590" stopIfTrue="1">
      <formula>$G423=""</formula>
    </cfRule>
    <cfRule type="expression" dxfId="4049" priority="5591" stopIfTrue="1">
      <formula>#REF!&lt;&gt;""</formula>
    </cfRule>
    <cfRule type="expression" dxfId="4048" priority="5592" stopIfTrue="1">
      <formula>AND($H423="",$G423&lt;&gt;"")</formula>
    </cfRule>
  </conditionalFormatting>
  <conditionalFormatting sqref="B217:D217 F172:F173 A408:A409 E312:F320 B419:F419 C120:F120 B418:E418 E91:F97 H139:H143 C139:F143 H174:H177 B172:E177 B178:H182 A403:A405 E413:E419 F411:F419 B408:D422 D315:E317 G234:H253 B223:F253">
    <cfRule type="expression" dxfId="4047" priority="5604" stopIfTrue="1">
      <formula>$C91=""</formula>
    </cfRule>
    <cfRule type="expression" dxfId="4046" priority="5605" stopIfTrue="1">
      <formula>$E91&lt;&gt;""</formula>
    </cfRule>
  </conditionalFormatting>
  <conditionalFormatting sqref="A22 A20 A120">
    <cfRule type="expression" dxfId="4045" priority="5606" stopIfTrue="1">
      <formula>$F20=""</formula>
    </cfRule>
    <cfRule type="expression" dxfId="4044" priority="5607" stopIfTrue="1">
      <formula>$H20&lt;&gt;""</formula>
    </cfRule>
    <cfRule type="expression" dxfId="4043" priority="5608" stopIfTrue="1">
      <formula>AND($G20="",$F20&lt;&gt;"")</formula>
    </cfRule>
  </conditionalFormatting>
  <conditionalFormatting sqref="B120 A91:A94 A249:A251 A223:A226 A253:A255 B20:C24 B38:C43 D97 C91:D96 A97 B139:B143 A82 A234:A238">
    <cfRule type="expression" dxfId="4042" priority="5609" stopIfTrue="1">
      <formula>$F20=""</formula>
    </cfRule>
    <cfRule type="expression" dxfId="4041" priority="5610" stopIfTrue="1">
      <formula>#REF!&lt;&gt;""</formula>
    </cfRule>
    <cfRule type="expression" dxfId="4040" priority="5611" stopIfTrue="1">
      <formula>AND($G20="",$F20&lt;&gt;"")</formula>
    </cfRule>
  </conditionalFormatting>
  <conditionalFormatting sqref="F217">
    <cfRule type="expression" dxfId="4039" priority="5544" stopIfTrue="1">
      <formula>$C217=""</formula>
    </cfRule>
    <cfRule type="expression" dxfId="4038" priority="5545" stopIfTrue="1">
      <formula>$E217&lt;&gt;""</formula>
    </cfRule>
  </conditionalFormatting>
  <conditionalFormatting sqref="E217">
    <cfRule type="expression" dxfId="4037" priority="5542" stopIfTrue="1">
      <formula>$C217=""</formula>
    </cfRule>
    <cfRule type="expression" dxfId="4036" priority="5543" stopIfTrue="1">
      <formula>$E217&lt;&gt;""</formula>
    </cfRule>
  </conditionalFormatting>
  <conditionalFormatting sqref="A114">
    <cfRule type="expression" dxfId="4035" priority="5505" stopIfTrue="1">
      <formula>$F114=""</formula>
    </cfRule>
    <cfRule type="expression" dxfId="4034" priority="5506" stopIfTrue="1">
      <formula>#REF!&lt;&gt;""</formula>
    </cfRule>
    <cfRule type="expression" dxfId="4033" priority="5507" stopIfTrue="1">
      <formula>AND($G114="",$F114&lt;&gt;"")</formula>
    </cfRule>
  </conditionalFormatting>
  <conditionalFormatting sqref="E114:F114">
    <cfRule type="expression" dxfId="4032" priority="5503" stopIfTrue="1">
      <formula>$C114=""</formula>
    </cfRule>
    <cfRule type="expression" dxfId="4031" priority="5504" stopIfTrue="1">
      <formula>$E114&lt;&gt;""</formula>
    </cfRule>
  </conditionalFormatting>
  <conditionalFormatting sqref="A172">
    <cfRule type="expression" dxfId="4030" priority="5490" stopIfTrue="1">
      <formula>$C172=""</formula>
    </cfRule>
    <cfRule type="expression" dxfId="4029" priority="5491" stopIfTrue="1">
      <formula>$E172&lt;&gt;""</formula>
    </cfRule>
  </conditionalFormatting>
  <conditionalFormatting sqref="B217">
    <cfRule type="expression" dxfId="4028" priority="5474" stopIfTrue="1">
      <formula>$C217=""</formula>
    </cfRule>
    <cfRule type="expression" dxfId="4027" priority="5475" stopIfTrue="1">
      <formula>$E217&lt;&gt;""</formula>
    </cfRule>
  </conditionalFormatting>
  <conditionalFormatting sqref="A223:A226">
    <cfRule type="expression" dxfId="4026" priority="5465" stopIfTrue="1">
      <formula>$C223=""</formula>
    </cfRule>
    <cfRule type="expression" dxfId="4025" priority="5466" stopIfTrue="1">
      <formula>$E223&lt;&gt;""</formula>
    </cfRule>
  </conditionalFormatting>
  <conditionalFormatting sqref="H312:H320">
    <cfRule type="expression" dxfId="4024" priority="5449" stopIfTrue="1">
      <formula>$C312=""</formula>
    </cfRule>
    <cfRule type="expression" dxfId="4023" priority="5450" stopIfTrue="1">
      <formula>$E312&lt;&gt;""</formula>
    </cfRule>
  </conditionalFormatting>
  <conditionalFormatting sqref="A412">
    <cfRule type="expression" dxfId="4022" priority="5432" stopIfTrue="1">
      <formula>$C412=""</formula>
    </cfRule>
    <cfRule type="expression" dxfId="4021" priority="5433" stopIfTrue="1">
      <formula>$G412&lt;&gt;""</formula>
    </cfRule>
  </conditionalFormatting>
  <conditionalFormatting sqref="E408:F409">
    <cfRule type="expression" dxfId="4020" priority="5430" stopIfTrue="1">
      <formula>$C408=""</formula>
    </cfRule>
    <cfRule type="expression" dxfId="4019" priority="5431" stopIfTrue="1">
      <formula>$E408&lt;&gt;""</formula>
    </cfRule>
  </conditionalFormatting>
  <conditionalFormatting sqref="A224:A225 G249:H253 B252:G252 B419:F419 F44 B418:E418 C20:G24 C38:C43 H139:H143 C139:F143 D173:D182 H178:I182 B178:F182 J178 L40:L43 D224:D233 A387:A389 A394:A396 D410:D419 E415:F419 G415:I422 B415:D422 L422 L45 L22:L24 L181:L182 L252:L253 L203:L216 H197:I216 G44:J45 L234 B385:G389 H236:I253 L240:L248 B234:F253 G199:H201 B197:F216 J252:J253 J180:J182 H22:J24 J421:J422 L415:L418 E40:J43 J237:J248 H234:J235 J415:J419 J201:J216 J197:J198">
    <cfRule type="expression" dxfId="4018" priority="5294" stopIfTrue="1">
      <formula>$C20=""</formula>
    </cfRule>
    <cfRule type="expression" dxfId="4017" priority="5295" stopIfTrue="1">
      <formula>$D20&lt;&gt;""</formula>
    </cfRule>
  </conditionalFormatting>
  <conditionalFormatting sqref="A224:A225">
    <cfRule type="expression" dxfId="4016" priority="5292" stopIfTrue="1">
      <formula>$D224=""</formula>
    </cfRule>
    <cfRule type="expression" dxfId="4015" priority="5293" stopIfTrue="1">
      <formula>$E224&lt;&gt;""</formula>
    </cfRule>
  </conditionalFormatting>
  <conditionalFormatting sqref="L413 L416:L417 L421:L422 H421:J422 I413:J413 I409:J411 L409 H416:J417">
    <cfRule type="expression" dxfId="4014" priority="5612" stopIfTrue="1">
      <formula>$C408=""</formula>
    </cfRule>
    <cfRule type="expression" dxfId="4013" priority="5613" stopIfTrue="1">
      <formula>$G408&lt;&gt;""</formula>
    </cfRule>
  </conditionalFormatting>
  <conditionalFormatting sqref="F91:F93 C92:C95 F95 C95:D95">
    <cfRule type="expression" dxfId="4012" priority="5614" stopIfTrue="1">
      <formula>$H91=""</formula>
    </cfRule>
    <cfRule type="expression" dxfId="4011" priority="5615" stopIfTrue="1">
      <formula>#REF!&lt;&gt;""</formula>
    </cfRule>
    <cfRule type="expression" dxfId="4010" priority="5616" stopIfTrue="1">
      <formula>AND($I92="",$H91&lt;&gt;"")</formula>
    </cfRule>
  </conditionalFormatting>
  <conditionalFormatting sqref="O81:O90 O73:O74">
    <cfRule type="expression" dxfId="4009" priority="5121" stopIfTrue="1">
      <formula>$H73=""</formula>
    </cfRule>
    <cfRule type="expression" dxfId="4008" priority="5122" stopIfTrue="1">
      <formula>#REF!&lt;&gt;""</formula>
    </cfRule>
    <cfRule type="expression" dxfId="4007" priority="5123" stopIfTrue="1">
      <formula>AND(#REF!="",$H73&lt;&gt;"")</formula>
    </cfRule>
  </conditionalFormatting>
  <conditionalFormatting sqref="B10:C11">
    <cfRule type="expression" dxfId="4006" priority="5111" stopIfTrue="1">
      <formula>$C10=""</formula>
    </cfRule>
    <cfRule type="expression" dxfId="4005" priority="5112" stopIfTrue="1">
      <formula>$G10&lt;&gt;""</formula>
    </cfRule>
  </conditionalFormatting>
  <conditionalFormatting sqref="F186 E185:F185 A428 A423:A424">
    <cfRule type="expression" dxfId="4004" priority="5626" stopIfTrue="1">
      <formula>$F185=""</formula>
    </cfRule>
    <cfRule type="expression" dxfId="4003" priority="5627" stopIfTrue="1">
      <formula>$J185&lt;&gt;""</formula>
    </cfRule>
    <cfRule type="expression" dxfId="4002" priority="5628" stopIfTrue="1">
      <formula>AND($G185="",$F185&lt;&gt;"")</formula>
    </cfRule>
  </conditionalFormatting>
  <conditionalFormatting sqref="A309">
    <cfRule type="expression" dxfId="4001" priority="5002" stopIfTrue="1">
      <formula>$C309=""</formula>
    </cfRule>
    <cfRule type="expression" dxfId="4000" priority="5003" stopIfTrue="1">
      <formula>$G309&lt;&gt;""</formula>
    </cfRule>
  </conditionalFormatting>
  <conditionalFormatting sqref="A91">
    <cfRule type="expression" dxfId="3999" priority="4976" stopIfTrue="1">
      <formula>$C91=""</formula>
    </cfRule>
    <cfRule type="expression" dxfId="3998" priority="4977" stopIfTrue="1">
      <formula>$G91&lt;&gt;""</formula>
    </cfRule>
  </conditionalFormatting>
  <conditionalFormatting sqref="A94">
    <cfRule type="expression" dxfId="3997" priority="4973" stopIfTrue="1">
      <formula>$F94=""</formula>
    </cfRule>
    <cfRule type="expression" dxfId="3996" priority="4974" stopIfTrue="1">
      <formula>#REF!&lt;&gt;""</formula>
    </cfRule>
    <cfRule type="expression" dxfId="3995" priority="4975" stopIfTrue="1">
      <formula>AND($G94="",$F94&lt;&gt;"")</formula>
    </cfRule>
  </conditionalFormatting>
  <conditionalFormatting sqref="A91 E91 C91:D93">
    <cfRule type="expression" dxfId="3994" priority="4970" stopIfTrue="1">
      <formula>$H91=""</formula>
    </cfRule>
    <cfRule type="expression" dxfId="3993" priority="4971" stopIfTrue="1">
      <formula>#REF!&lt;&gt;""</formula>
    </cfRule>
    <cfRule type="expression" dxfId="3992" priority="4972" stopIfTrue="1">
      <formula>AND($I92="",$H91&lt;&gt;"")</formula>
    </cfRule>
  </conditionalFormatting>
  <conditionalFormatting sqref="G387:H389">
    <cfRule type="expression" dxfId="3991" priority="4917" stopIfTrue="1">
      <formula>$D387=""</formula>
    </cfRule>
    <cfRule type="expression" dxfId="3990" priority="4918" stopIfTrue="1">
      <formula>$G387&lt;&gt;""</formula>
    </cfRule>
  </conditionalFormatting>
  <conditionalFormatting sqref="I199:J201 J198:J201 L198:L201">
    <cfRule type="expression" dxfId="3989" priority="4847" stopIfTrue="1">
      <formula>$C198=""</formula>
    </cfRule>
    <cfRule type="expression" dxfId="3988" priority="4848" stopIfTrue="1">
      <formula>$D198&lt;&gt;""</formula>
    </cfRule>
  </conditionalFormatting>
  <conditionalFormatting sqref="D415:F419">
    <cfRule type="expression" dxfId="3987" priority="4880" stopIfTrue="1">
      <formula>$C415=""</formula>
    </cfRule>
    <cfRule type="expression" dxfId="3986" priority="4881" stopIfTrue="1">
      <formula>$D415&lt;&gt;""</formula>
    </cfRule>
  </conditionalFormatting>
  <conditionalFormatting sqref="D415:F419">
    <cfRule type="expression" dxfId="3985" priority="4878" stopIfTrue="1">
      <formula>$C415=""</formula>
    </cfRule>
    <cfRule type="expression" dxfId="3984" priority="4879" stopIfTrue="1">
      <formula>$G415&lt;&gt;""</formula>
    </cfRule>
  </conditionalFormatting>
  <conditionalFormatting sqref="A197:A202">
    <cfRule type="expression" dxfId="3983" priority="4844" stopIfTrue="1">
      <formula>$F197=""</formula>
    </cfRule>
    <cfRule type="expression" dxfId="3982" priority="4845" stopIfTrue="1">
      <formula>#REF!&lt;&gt;""</formula>
    </cfRule>
    <cfRule type="expression" dxfId="3981" priority="4846" stopIfTrue="1">
      <formula>AND($G197="",$F197&lt;&gt;"")</formula>
    </cfRule>
  </conditionalFormatting>
  <conditionalFormatting sqref="I199:J201 J198:J201 L198:L201">
    <cfRule type="expression" dxfId="3980" priority="4842" stopIfTrue="1">
      <formula>$C198=""</formula>
    </cfRule>
    <cfRule type="expression" dxfId="3979" priority="4843" stopIfTrue="1">
      <formula>$D198&lt;&gt;""</formula>
    </cfRule>
  </conditionalFormatting>
  <conditionalFormatting sqref="A197:A202">
    <cfRule type="expression" dxfId="3978" priority="4839" stopIfTrue="1">
      <formula>$F197=""</formula>
    </cfRule>
    <cfRule type="expression" dxfId="3977" priority="4840" stopIfTrue="1">
      <formula>#REF!&lt;&gt;""</formula>
    </cfRule>
    <cfRule type="expression" dxfId="3976" priority="4841" stopIfTrue="1">
      <formula>AND($G197="",$F197&lt;&gt;"")</formula>
    </cfRule>
  </conditionalFormatting>
  <conditionalFormatting sqref="J234 L234">
    <cfRule type="expression" dxfId="3975" priority="4834" stopIfTrue="1">
      <formula>$C234=""</formula>
    </cfRule>
    <cfRule type="expression" dxfId="3974" priority="4835" stopIfTrue="1">
      <formula>$D234&lt;&gt;""</formula>
    </cfRule>
  </conditionalFormatting>
  <conditionalFormatting sqref="J234 L234">
    <cfRule type="expression" dxfId="3973" priority="4829" stopIfTrue="1">
      <formula>$C234=""</formula>
    </cfRule>
    <cfRule type="expression" dxfId="3972" priority="4830" stopIfTrue="1">
      <formula>$D234&lt;&gt;""</formula>
    </cfRule>
  </conditionalFormatting>
  <conditionalFormatting sqref="J234 L234">
    <cfRule type="expression" dxfId="3971" priority="4821" stopIfTrue="1">
      <formula>$C234=""</formula>
    </cfRule>
    <cfRule type="expression" dxfId="3970" priority="4822" stopIfTrue="1">
      <formula>$D234&lt;&gt;""</formula>
    </cfRule>
  </conditionalFormatting>
  <conditionalFormatting sqref="A220">
    <cfRule type="expression" dxfId="3969" priority="4790" stopIfTrue="1">
      <formula>$F220=""</formula>
    </cfRule>
    <cfRule type="expression" dxfId="3968" priority="4791" stopIfTrue="1">
      <formula>#REF!&lt;&gt;""</formula>
    </cfRule>
    <cfRule type="expression" dxfId="3967" priority="4792" stopIfTrue="1">
      <formula>AND($G220="",$F220&lt;&gt;"")</formula>
    </cfRule>
  </conditionalFormatting>
  <conditionalFormatting sqref="A220">
    <cfRule type="expression" dxfId="3966" priority="4788" stopIfTrue="1">
      <formula>$C220=""</formula>
    </cfRule>
    <cfRule type="expression" dxfId="3965" priority="4789" stopIfTrue="1">
      <formula>$G220&lt;&gt;""</formula>
    </cfRule>
  </conditionalFormatting>
  <conditionalFormatting sqref="A249:A251 A253">
    <cfRule type="expression" dxfId="3964" priority="4744" stopIfTrue="1">
      <formula>$F249=""</formula>
    </cfRule>
    <cfRule type="expression" dxfId="3963" priority="4745" stopIfTrue="1">
      <formula>#REF!&lt;&gt;""</formula>
    </cfRule>
    <cfRule type="expression" dxfId="3962" priority="4746" stopIfTrue="1">
      <formula>AND($G249="",$F249&lt;&gt;"")</formula>
    </cfRule>
  </conditionalFormatting>
  <conditionalFormatting sqref="A249:A251 A253">
    <cfRule type="expression" dxfId="3961" priority="4742" stopIfTrue="1">
      <formula>$C249=""</formula>
    </cfRule>
    <cfRule type="expression" dxfId="3960" priority="4743" stopIfTrue="1">
      <formula>$G249&lt;&gt;""</formula>
    </cfRule>
  </conditionalFormatting>
  <conditionalFormatting sqref="L252:L253 L249:M250 M251 L252:M252 D249:J253">
    <cfRule type="expression" dxfId="3959" priority="4740" stopIfTrue="1">
      <formula>$D249=""</formula>
    </cfRule>
    <cfRule type="expression" dxfId="3958" priority="4741" stopIfTrue="1">
      <formula>AND($E249="",$D249&lt;&gt;"")</formula>
    </cfRule>
  </conditionalFormatting>
  <conditionalFormatting sqref="J253 L253:M253">
    <cfRule type="expression" dxfId="3957" priority="4738" stopIfTrue="1">
      <formula>$D253=""</formula>
    </cfRule>
    <cfRule type="expression" dxfId="3956" priority="4739" stopIfTrue="1">
      <formula>AND($E253="",$D253&lt;&gt;"")</formula>
    </cfRule>
  </conditionalFormatting>
  <conditionalFormatting sqref="C249:C253">
    <cfRule type="expression" dxfId="3955" priority="4736" stopIfTrue="1">
      <formula>$C249=""</formula>
    </cfRule>
    <cfRule type="expression" dxfId="3954" priority="4737" stopIfTrue="1">
      <formula>$D249&lt;&gt;""</formula>
    </cfRule>
  </conditionalFormatting>
  <conditionalFormatting sqref="C249:C253">
    <cfRule type="expression" dxfId="3953" priority="4734" stopIfTrue="1">
      <formula>$C249=""</formula>
    </cfRule>
    <cfRule type="expression" dxfId="3952" priority="4735" stopIfTrue="1">
      <formula>$D249&lt;&gt;""</formula>
    </cfRule>
  </conditionalFormatting>
  <conditionalFormatting sqref="B249:B253">
    <cfRule type="expression" dxfId="3951" priority="4732" stopIfTrue="1">
      <formula>$C249=""</formula>
    </cfRule>
    <cfRule type="expression" dxfId="3950" priority="4733" stopIfTrue="1">
      <formula>$D249&lt;&gt;""</formula>
    </cfRule>
  </conditionalFormatting>
  <conditionalFormatting sqref="B249:B253">
    <cfRule type="expression" dxfId="3949" priority="4730" stopIfTrue="1">
      <formula>$C249=""</formula>
    </cfRule>
    <cfRule type="expression" dxfId="3948" priority="4731" stopIfTrue="1">
      <formula>$D249&lt;&gt;""</formula>
    </cfRule>
  </conditionalFormatting>
  <conditionalFormatting sqref="B249:B253">
    <cfRule type="expression" dxfId="3947" priority="4728" stopIfTrue="1">
      <formula>$C249=""</formula>
    </cfRule>
    <cfRule type="expression" dxfId="3946" priority="4729" stopIfTrue="1">
      <formula>$D249&lt;&gt;""</formula>
    </cfRule>
  </conditionalFormatting>
  <conditionalFormatting sqref="A220">
    <cfRule type="expression" dxfId="3945" priority="4715" stopIfTrue="1">
      <formula>$F220=""</formula>
    </cfRule>
    <cfRule type="expression" dxfId="3944" priority="4716" stopIfTrue="1">
      <formula>#REF!&lt;&gt;""</formula>
    </cfRule>
    <cfRule type="expression" dxfId="3943" priority="4717" stopIfTrue="1">
      <formula>AND($G220="",$F220&lt;&gt;"")</formula>
    </cfRule>
  </conditionalFormatting>
  <conditionalFormatting sqref="A220">
    <cfRule type="expression" dxfId="3942" priority="4713" stopIfTrue="1">
      <formula>$C220=""</formula>
    </cfRule>
    <cfRule type="expression" dxfId="3941" priority="4714" stopIfTrue="1">
      <formula>$G220&lt;&gt;""</formula>
    </cfRule>
  </conditionalFormatting>
  <conditionalFormatting sqref="A22">
    <cfRule type="expression" dxfId="3940" priority="4710" stopIfTrue="1">
      <formula>$F22=""</formula>
    </cfRule>
    <cfRule type="expression" dxfId="3939" priority="4711" stopIfTrue="1">
      <formula>$H22&lt;&gt;""</formula>
    </cfRule>
    <cfRule type="expression" dxfId="3938" priority="4712" stopIfTrue="1">
      <formula>AND($G22="",$F22&lt;&gt;"")</formula>
    </cfRule>
  </conditionalFormatting>
  <conditionalFormatting sqref="F95 C95:D95">
    <cfRule type="expression" dxfId="3937" priority="5656" stopIfTrue="1">
      <formula>$H95=""</formula>
    </cfRule>
    <cfRule type="expression" dxfId="3936" priority="5657" stopIfTrue="1">
      <formula>#REF!&lt;&gt;""</formula>
    </cfRule>
    <cfRule type="expression" dxfId="3935" priority="5658" stopIfTrue="1">
      <formula>AND($I98="",$H95&lt;&gt;"")</formula>
    </cfRule>
  </conditionalFormatting>
  <conditionalFormatting sqref="A251">
    <cfRule type="expression" dxfId="3934" priority="4707" stopIfTrue="1">
      <formula>$F251=""</formula>
    </cfRule>
    <cfRule type="expression" dxfId="3933" priority="4708" stopIfTrue="1">
      <formula>#REF!&lt;&gt;""</formula>
    </cfRule>
    <cfRule type="expression" dxfId="3932" priority="4709" stopIfTrue="1">
      <formula>AND($G251="",$F251&lt;&gt;"")</formula>
    </cfRule>
  </conditionalFormatting>
  <conditionalFormatting sqref="A251">
    <cfRule type="expression" dxfId="3931" priority="4705" stopIfTrue="1">
      <formula>$C251=""</formula>
    </cfRule>
    <cfRule type="expression" dxfId="3930" priority="4706" stopIfTrue="1">
      <formula>$G251&lt;&gt;""</formula>
    </cfRule>
  </conditionalFormatting>
  <conditionalFormatting sqref="J179">
    <cfRule type="expression" dxfId="3929" priority="4698" stopIfTrue="1">
      <formula>$C179=""</formula>
    </cfRule>
    <cfRule type="expression" dxfId="3928" priority="4699" stopIfTrue="1">
      <formula>$D179&lt;&gt;""</formula>
    </cfRule>
  </conditionalFormatting>
  <conditionalFormatting sqref="A91 C91:D91 F91 C93:C95 F96 C96:D96">
    <cfRule type="expression" dxfId="3927" priority="5666" stopIfTrue="1">
      <formula>$H91=""</formula>
    </cfRule>
    <cfRule type="expression" dxfId="3926" priority="5667" stopIfTrue="1">
      <formula>#REF!&lt;&gt;""</formula>
    </cfRule>
    <cfRule type="expression" dxfId="3925" priority="5668" stopIfTrue="1">
      <formula>AND($I99="",$H91&lt;&gt;"")</formula>
    </cfRule>
  </conditionalFormatting>
  <conditionalFormatting sqref="A92 A156:A157">
    <cfRule type="expression" dxfId="3924" priority="5690" stopIfTrue="1">
      <formula>$H92=""</formula>
    </cfRule>
    <cfRule type="expression" dxfId="3923" priority="5691" stopIfTrue="1">
      <formula>#REF!&lt;&gt;""</formula>
    </cfRule>
    <cfRule type="expression" dxfId="3922" priority="5692" stopIfTrue="1">
      <formula>AND($I102="",$H92&lt;&gt;"")</formula>
    </cfRule>
  </conditionalFormatting>
  <conditionalFormatting sqref="A155 C92:D92 F92 A92:A93 C95:D95 D97 F97 A97 F95">
    <cfRule type="expression" dxfId="3921" priority="5714" stopIfTrue="1">
      <formula>$H92=""</formula>
    </cfRule>
    <cfRule type="expression" dxfId="3920" priority="5715" stopIfTrue="1">
      <formula>#REF!&lt;&gt;""</formula>
    </cfRule>
    <cfRule type="expression" dxfId="3919" priority="5716" stopIfTrue="1">
      <formula>AND($I101="",$H92&lt;&gt;"")</formula>
    </cfRule>
  </conditionalFormatting>
  <conditionalFormatting sqref="F95 C95:D95">
    <cfRule type="expression" dxfId="3918" priority="5735" stopIfTrue="1">
      <formula>$H95=""</formula>
    </cfRule>
    <cfRule type="expression" dxfId="3917" priority="5736" stopIfTrue="1">
      <formula>#REF!&lt;&gt;""</formula>
    </cfRule>
    <cfRule type="expression" dxfId="3916" priority="5737" stopIfTrue="1">
      <formula>AND(#REF!="",$H95&lt;&gt;"")</formula>
    </cfRule>
  </conditionalFormatting>
  <conditionalFormatting sqref="A174">
    <cfRule type="expression" dxfId="3915" priority="4645" stopIfTrue="1">
      <formula>$C174=""</formula>
    </cfRule>
    <cfRule type="expression" dxfId="3914" priority="4646" stopIfTrue="1">
      <formula>$G174&lt;&gt;""</formula>
    </cfRule>
  </conditionalFormatting>
  <conditionalFormatting sqref="A174">
    <cfRule type="expression" dxfId="3913" priority="5759" stopIfTrue="1">
      <formula>$H174=""</formula>
    </cfRule>
    <cfRule type="expression" dxfId="3912" priority="5760" stopIfTrue="1">
      <formula>#REF!&lt;&gt;""</formula>
    </cfRule>
    <cfRule type="expression" dxfId="3911" priority="5761" stopIfTrue="1">
      <formula>AND(#REF!="",$H174&lt;&gt;"")</formula>
    </cfRule>
  </conditionalFormatting>
  <conditionalFormatting sqref="B204:B216">
    <cfRule type="expression" dxfId="3910" priority="5764" stopIfTrue="1">
      <formula>$C203=""</formula>
    </cfRule>
    <cfRule type="expression" dxfId="3909" priority="5765" stopIfTrue="1">
      <formula>$D203&lt;&gt;""</formula>
    </cfRule>
  </conditionalFormatting>
  <conditionalFormatting sqref="A389">
    <cfRule type="expression" dxfId="3908" priority="4638" stopIfTrue="1">
      <formula>$C389=""</formula>
    </cfRule>
    <cfRule type="expression" dxfId="3907" priority="4639" stopIfTrue="1">
      <formula>$D389&lt;&gt;""</formula>
    </cfRule>
  </conditionalFormatting>
  <conditionalFormatting sqref="A389">
    <cfRule type="expression" dxfId="3906" priority="4636" stopIfTrue="1">
      <formula>$C389=""</formula>
    </cfRule>
    <cfRule type="expression" dxfId="3905" priority="4637" stopIfTrue="1">
      <formula>$D389&lt;&gt;""</formula>
    </cfRule>
  </conditionalFormatting>
  <conditionalFormatting sqref="A396">
    <cfRule type="expression" dxfId="3904" priority="4628" stopIfTrue="1">
      <formula>$C396=""</formula>
    </cfRule>
    <cfRule type="expression" dxfId="3903" priority="4629" stopIfTrue="1">
      <formula>$D396&lt;&gt;""</formula>
    </cfRule>
  </conditionalFormatting>
  <conditionalFormatting sqref="A396">
    <cfRule type="expression" dxfId="3902" priority="4626" stopIfTrue="1">
      <formula>$C396=""</formula>
    </cfRule>
    <cfRule type="expression" dxfId="3901" priority="4627" stopIfTrue="1">
      <formula>$D396&lt;&gt;""</formula>
    </cfRule>
  </conditionalFormatting>
  <conditionalFormatting sqref="H419:J419">
    <cfRule type="expression" dxfId="3900" priority="5776" stopIfTrue="1">
      <formula>$C416=""</formula>
    </cfRule>
    <cfRule type="expression" dxfId="3899" priority="5777" stopIfTrue="1">
      <formula>$G416&lt;&gt;""</formula>
    </cfRule>
  </conditionalFormatting>
  <conditionalFormatting sqref="L414 I414:J414 H418:J418 L418">
    <cfRule type="expression" dxfId="3898" priority="5780" stopIfTrue="1">
      <formula>$C412=""</formula>
    </cfRule>
    <cfRule type="expression" dxfId="3897" priority="5781" stopIfTrue="1">
      <formula>$G412&lt;&gt;""</formula>
    </cfRule>
  </conditionalFormatting>
  <conditionalFormatting sqref="B413:G414">
    <cfRule type="expression" dxfId="3896" priority="4624" stopIfTrue="1">
      <formula>$C413=""</formula>
    </cfRule>
    <cfRule type="expression" dxfId="3895" priority="4625" stopIfTrue="1">
      <formula>$G413&lt;&gt;""</formula>
    </cfRule>
  </conditionalFormatting>
  <conditionalFormatting sqref="A92:A93">
    <cfRule type="expression" dxfId="3894" priority="4621" stopIfTrue="1">
      <formula>$F92=""</formula>
    </cfRule>
    <cfRule type="expression" dxfId="3893" priority="4622" stopIfTrue="1">
      <formula>#REF!&lt;&gt;""</formula>
    </cfRule>
    <cfRule type="expression" dxfId="3892" priority="4623" stopIfTrue="1">
      <formula>AND($G92="",$F92&lt;&gt;"")</formula>
    </cfRule>
  </conditionalFormatting>
  <conditionalFormatting sqref="A92:A93">
    <cfRule type="expression" dxfId="3891" priority="4619" stopIfTrue="1">
      <formula>$C92=""</formula>
    </cfRule>
    <cfRule type="expression" dxfId="3890" priority="4620" stopIfTrue="1">
      <formula>$G92&lt;&gt;""</formula>
    </cfRule>
  </conditionalFormatting>
  <conditionalFormatting sqref="A92:A93">
    <cfRule type="expression" dxfId="3889" priority="4616" stopIfTrue="1">
      <formula>$F92=""</formula>
    </cfRule>
    <cfRule type="expression" dxfId="3888" priority="4617" stopIfTrue="1">
      <formula>#REF!&lt;&gt;""</formula>
    </cfRule>
    <cfRule type="expression" dxfId="3887" priority="4618" stopIfTrue="1">
      <formula>AND($G92="",$F92&lt;&gt;"")</formula>
    </cfRule>
  </conditionalFormatting>
  <conditionalFormatting sqref="A92:A93">
    <cfRule type="expression" dxfId="3886" priority="4613" stopIfTrue="1">
      <formula>$F92=""</formula>
    </cfRule>
    <cfRule type="expression" dxfId="3885" priority="4614" stopIfTrue="1">
      <formula>#REF!&lt;&gt;""</formula>
    </cfRule>
    <cfRule type="expression" dxfId="3884" priority="4615" stopIfTrue="1">
      <formula>AND($G92="",$F92&lt;&gt;"")</formula>
    </cfRule>
  </conditionalFormatting>
  <conditionalFormatting sqref="A92:A93">
    <cfRule type="expression" dxfId="3883" priority="4610" stopIfTrue="1">
      <formula>$F92=""</formula>
    </cfRule>
    <cfRule type="expression" dxfId="3882" priority="4611" stopIfTrue="1">
      <formula>#REF!&lt;&gt;""</formula>
    </cfRule>
    <cfRule type="expression" dxfId="3881" priority="4612" stopIfTrue="1">
      <formula>AND($G92="",$F92&lt;&gt;"")</formula>
    </cfRule>
  </conditionalFormatting>
  <conditionalFormatting sqref="A92:A93">
    <cfRule type="expression" dxfId="3880" priority="4607" stopIfTrue="1">
      <formula>$F92=""</formula>
    </cfRule>
    <cfRule type="expression" dxfId="3879" priority="4608" stopIfTrue="1">
      <formula>#REF!&lt;&gt;""</formula>
    </cfRule>
    <cfRule type="expression" dxfId="3878" priority="4609" stopIfTrue="1">
      <formula>AND($G92="",$F92&lt;&gt;"")</formula>
    </cfRule>
  </conditionalFormatting>
  <conditionalFormatting sqref="A115:A116">
    <cfRule type="expression" dxfId="3877" priority="4604" stopIfTrue="1">
      <formula>$F115=""</formula>
    </cfRule>
    <cfRule type="expression" dxfId="3876" priority="4605" stopIfTrue="1">
      <formula>#REF!&lt;&gt;""</formula>
    </cfRule>
    <cfRule type="expression" dxfId="3875" priority="4606" stopIfTrue="1">
      <formula>AND($G115="",$F115&lt;&gt;"")</formula>
    </cfRule>
  </conditionalFormatting>
  <conditionalFormatting sqref="A115:A116">
    <cfRule type="expression" dxfId="3874" priority="4595" stopIfTrue="1">
      <formula>$F115=""</formula>
    </cfRule>
    <cfRule type="expression" dxfId="3873" priority="4596" stopIfTrue="1">
      <formula>#REF!&lt;&gt;""</formula>
    </cfRule>
    <cfRule type="expression" dxfId="3872" priority="4597" stopIfTrue="1">
      <formula>AND($G115="",$F115&lt;&gt;"")</formula>
    </cfRule>
  </conditionalFormatting>
  <conditionalFormatting sqref="A115:A116">
    <cfRule type="expression" dxfId="3871" priority="4593" stopIfTrue="1">
      <formula>$C115=""</formula>
    </cfRule>
    <cfRule type="expression" dxfId="3870" priority="4594" stopIfTrue="1">
      <formula>$G115&lt;&gt;""</formula>
    </cfRule>
  </conditionalFormatting>
  <conditionalFormatting sqref="A115:A116">
    <cfRule type="expression" dxfId="3869" priority="4590" stopIfTrue="1">
      <formula>$F115=""</formula>
    </cfRule>
    <cfRule type="expression" dxfId="3868" priority="4591" stopIfTrue="1">
      <formula>#REF!&lt;&gt;""</formula>
    </cfRule>
    <cfRule type="expression" dxfId="3867" priority="4592" stopIfTrue="1">
      <formula>AND($G115="",$F115&lt;&gt;"")</formula>
    </cfRule>
  </conditionalFormatting>
  <conditionalFormatting sqref="A115:A116">
    <cfRule type="expression" dxfId="3866" priority="4587" stopIfTrue="1">
      <formula>$F115=""</formula>
    </cfRule>
    <cfRule type="expression" dxfId="3865" priority="4588" stopIfTrue="1">
      <formula>#REF!&lt;&gt;""</formula>
    </cfRule>
    <cfRule type="expression" dxfId="3864" priority="4589" stopIfTrue="1">
      <formula>AND($G115="",$F115&lt;&gt;"")</formula>
    </cfRule>
  </conditionalFormatting>
  <conditionalFormatting sqref="A115:A116">
    <cfRule type="expression" dxfId="3863" priority="4584" stopIfTrue="1">
      <formula>$F115=""</formula>
    </cfRule>
    <cfRule type="expression" dxfId="3862" priority="4585" stopIfTrue="1">
      <formula>#REF!&lt;&gt;""</formula>
    </cfRule>
    <cfRule type="expression" dxfId="3861" priority="4586" stopIfTrue="1">
      <formula>AND($G115="",$F115&lt;&gt;"")</formula>
    </cfRule>
  </conditionalFormatting>
  <conditionalFormatting sqref="A115:A116">
    <cfRule type="expression" dxfId="3860" priority="4581" stopIfTrue="1">
      <formula>$F115=""</formula>
    </cfRule>
    <cfRule type="expression" dxfId="3859" priority="4582" stopIfTrue="1">
      <formula>#REF!&lt;&gt;""</formula>
    </cfRule>
    <cfRule type="expression" dxfId="3858" priority="4583" stopIfTrue="1">
      <formula>AND($G115="",$F115&lt;&gt;"")</formula>
    </cfRule>
  </conditionalFormatting>
  <conditionalFormatting sqref="A155:A157">
    <cfRule type="expression" dxfId="3857" priority="4578" stopIfTrue="1">
      <formula>$F155=""</formula>
    </cfRule>
    <cfRule type="expression" dxfId="3856" priority="4579" stopIfTrue="1">
      <formula>#REF!&lt;&gt;""</formula>
    </cfRule>
    <cfRule type="expression" dxfId="3855" priority="4580" stopIfTrue="1">
      <formula>AND($G155="",$F155&lt;&gt;"")</formula>
    </cfRule>
  </conditionalFormatting>
  <conditionalFormatting sqref="A155:A157">
    <cfRule type="expression" dxfId="3854" priority="4569" stopIfTrue="1">
      <formula>$F155=""</formula>
    </cfRule>
    <cfRule type="expression" dxfId="3853" priority="4570" stopIfTrue="1">
      <formula>#REF!&lt;&gt;""</formula>
    </cfRule>
    <cfRule type="expression" dxfId="3852" priority="4571" stopIfTrue="1">
      <formula>AND($G155="",$F155&lt;&gt;"")</formula>
    </cfRule>
  </conditionalFormatting>
  <conditionalFormatting sqref="A155:A157">
    <cfRule type="expression" dxfId="3851" priority="4567" stopIfTrue="1">
      <formula>$C155=""</formula>
    </cfRule>
    <cfRule type="expression" dxfId="3850" priority="4568" stopIfTrue="1">
      <formula>$G155&lt;&gt;""</formula>
    </cfRule>
  </conditionalFormatting>
  <conditionalFormatting sqref="A155:A157">
    <cfRule type="expression" dxfId="3849" priority="4564" stopIfTrue="1">
      <formula>$F155=""</formula>
    </cfRule>
    <cfRule type="expression" dxfId="3848" priority="4565" stopIfTrue="1">
      <formula>#REF!&lt;&gt;""</formula>
    </cfRule>
    <cfRule type="expression" dxfId="3847" priority="4566" stopIfTrue="1">
      <formula>AND($G155="",$F155&lt;&gt;"")</formula>
    </cfRule>
  </conditionalFormatting>
  <conditionalFormatting sqref="A155:A157">
    <cfRule type="expression" dxfId="3846" priority="4561" stopIfTrue="1">
      <formula>$F155=""</formula>
    </cfRule>
    <cfRule type="expression" dxfId="3845" priority="4562" stopIfTrue="1">
      <formula>#REF!&lt;&gt;""</formula>
    </cfRule>
    <cfRule type="expression" dxfId="3844" priority="4563" stopIfTrue="1">
      <formula>AND($G155="",$F155&lt;&gt;"")</formula>
    </cfRule>
  </conditionalFormatting>
  <conditionalFormatting sqref="A155:A157">
    <cfRule type="expression" dxfId="3843" priority="4558" stopIfTrue="1">
      <formula>$F155=""</formula>
    </cfRule>
    <cfRule type="expression" dxfId="3842" priority="4559" stopIfTrue="1">
      <formula>#REF!&lt;&gt;""</formula>
    </cfRule>
    <cfRule type="expression" dxfId="3841" priority="4560" stopIfTrue="1">
      <formula>AND($G155="",$F155&lt;&gt;"")</formula>
    </cfRule>
  </conditionalFormatting>
  <conditionalFormatting sqref="A155:A157">
    <cfRule type="expression" dxfId="3840" priority="4555" stopIfTrue="1">
      <formula>$F155=""</formula>
    </cfRule>
    <cfRule type="expression" dxfId="3839" priority="4556" stopIfTrue="1">
      <formula>#REF!&lt;&gt;""</formula>
    </cfRule>
    <cfRule type="expression" dxfId="3838" priority="4557" stopIfTrue="1">
      <formula>AND($G155="",$F155&lt;&gt;"")</formula>
    </cfRule>
  </conditionalFormatting>
  <conditionalFormatting sqref="A197:A201">
    <cfRule type="expression" dxfId="3837" priority="4552" stopIfTrue="1">
      <formula>$F197=""</formula>
    </cfRule>
    <cfRule type="expression" dxfId="3836" priority="4553" stopIfTrue="1">
      <formula>#REF!&lt;&gt;""</formula>
    </cfRule>
    <cfRule type="expression" dxfId="3835" priority="4554" stopIfTrue="1">
      <formula>AND($G197="",$F197&lt;&gt;"")</formula>
    </cfRule>
  </conditionalFormatting>
  <conditionalFormatting sqref="A197:A201">
    <cfRule type="expression" dxfId="3834" priority="4543" stopIfTrue="1">
      <formula>$F197=""</formula>
    </cfRule>
    <cfRule type="expression" dxfId="3833" priority="4544" stopIfTrue="1">
      <formula>#REF!&lt;&gt;""</formula>
    </cfRule>
    <cfRule type="expression" dxfId="3832" priority="4545" stopIfTrue="1">
      <formula>AND($G197="",$F197&lt;&gt;"")</formula>
    </cfRule>
  </conditionalFormatting>
  <conditionalFormatting sqref="A197:A201">
    <cfRule type="expression" dxfId="3831" priority="4541" stopIfTrue="1">
      <formula>$C197=""</formula>
    </cfRule>
    <cfRule type="expression" dxfId="3830" priority="4542" stopIfTrue="1">
      <formula>$G197&lt;&gt;""</formula>
    </cfRule>
  </conditionalFormatting>
  <conditionalFormatting sqref="A197:A201">
    <cfRule type="expression" dxfId="3829" priority="4538" stopIfTrue="1">
      <formula>$F197=""</formula>
    </cfRule>
    <cfRule type="expression" dxfId="3828" priority="4539" stopIfTrue="1">
      <formula>#REF!&lt;&gt;""</formula>
    </cfRule>
    <cfRule type="expression" dxfId="3827" priority="4540" stopIfTrue="1">
      <formula>AND($G197="",$F197&lt;&gt;"")</formula>
    </cfRule>
  </conditionalFormatting>
  <conditionalFormatting sqref="A197:A201">
    <cfRule type="expression" dxfId="3826" priority="4535" stopIfTrue="1">
      <formula>$F197=""</formula>
    </cfRule>
    <cfRule type="expression" dxfId="3825" priority="4536" stopIfTrue="1">
      <formula>#REF!&lt;&gt;""</formula>
    </cfRule>
    <cfRule type="expression" dxfId="3824" priority="4537" stopIfTrue="1">
      <formula>AND($G197="",$F197&lt;&gt;"")</formula>
    </cfRule>
  </conditionalFormatting>
  <conditionalFormatting sqref="A197:A201">
    <cfRule type="expression" dxfId="3823" priority="4532" stopIfTrue="1">
      <formula>$F197=""</formula>
    </cfRule>
    <cfRule type="expression" dxfId="3822" priority="4533" stopIfTrue="1">
      <formula>#REF!&lt;&gt;""</formula>
    </cfRule>
    <cfRule type="expression" dxfId="3821" priority="4534" stopIfTrue="1">
      <formula>AND($G197="",$F197&lt;&gt;"")</formula>
    </cfRule>
  </conditionalFormatting>
  <conditionalFormatting sqref="A197:A201">
    <cfRule type="expression" dxfId="3820" priority="4529" stopIfTrue="1">
      <formula>$F197=""</formula>
    </cfRule>
    <cfRule type="expression" dxfId="3819" priority="4530" stopIfTrue="1">
      <formula>#REF!&lt;&gt;""</formula>
    </cfRule>
    <cfRule type="expression" dxfId="3818" priority="4531" stopIfTrue="1">
      <formula>AND($G197="",$F197&lt;&gt;"")</formula>
    </cfRule>
  </conditionalFormatting>
  <conditionalFormatting sqref="A236:A237">
    <cfRule type="expression" dxfId="3817" priority="4526" stopIfTrue="1">
      <formula>$F236=""</formula>
    </cfRule>
    <cfRule type="expression" dxfId="3816" priority="4527" stopIfTrue="1">
      <formula>#REF!&lt;&gt;""</formula>
    </cfRule>
    <cfRule type="expression" dxfId="3815" priority="4528" stopIfTrue="1">
      <formula>AND($G236="",$F236&lt;&gt;"")</formula>
    </cfRule>
  </conditionalFormatting>
  <conditionalFormatting sqref="A236:A237">
    <cfRule type="expression" dxfId="3814" priority="4523" stopIfTrue="1">
      <formula>$F236=""</formula>
    </cfRule>
    <cfRule type="expression" dxfId="3813" priority="4524" stopIfTrue="1">
      <formula>#REF!&lt;&gt;""</formula>
    </cfRule>
    <cfRule type="expression" dxfId="3812" priority="4525" stopIfTrue="1">
      <formula>AND($G236="",$F236&lt;&gt;"")</formula>
    </cfRule>
  </conditionalFormatting>
  <conditionalFormatting sqref="A236:A237">
    <cfRule type="expression" dxfId="3811" priority="4520" stopIfTrue="1">
      <formula>$F236=""</formula>
    </cfRule>
    <cfRule type="expression" dxfId="3810" priority="4521" stopIfTrue="1">
      <formula>#REF!&lt;&gt;""</formula>
    </cfRule>
    <cfRule type="expression" dxfId="3809" priority="4522" stopIfTrue="1">
      <formula>AND($G236="",$F236&lt;&gt;"")</formula>
    </cfRule>
  </conditionalFormatting>
  <conditionalFormatting sqref="A236:A237">
    <cfRule type="expression" dxfId="3808" priority="4511" stopIfTrue="1">
      <formula>$F236=""</formula>
    </cfRule>
    <cfRule type="expression" dxfId="3807" priority="4512" stopIfTrue="1">
      <formula>#REF!&lt;&gt;""</formula>
    </cfRule>
    <cfRule type="expression" dxfId="3806" priority="4513" stopIfTrue="1">
      <formula>AND($G236="",$F236&lt;&gt;"")</formula>
    </cfRule>
  </conditionalFormatting>
  <conditionalFormatting sqref="A236:A237">
    <cfRule type="expression" dxfId="3805" priority="4509" stopIfTrue="1">
      <formula>$C236=""</formula>
    </cfRule>
    <cfRule type="expression" dxfId="3804" priority="4510" stopIfTrue="1">
      <formula>$G236&lt;&gt;""</formula>
    </cfRule>
  </conditionalFormatting>
  <conditionalFormatting sqref="A236:A237">
    <cfRule type="expression" dxfId="3803" priority="4506" stopIfTrue="1">
      <formula>$F236=""</formula>
    </cfRule>
    <cfRule type="expression" dxfId="3802" priority="4507" stopIfTrue="1">
      <formula>#REF!&lt;&gt;""</formula>
    </cfRule>
    <cfRule type="expression" dxfId="3801" priority="4508" stopIfTrue="1">
      <formula>AND($G236="",$F236&lt;&gt;"")</formula>
    </cfRule>
  </conditionalFormatting>
  <conditionalFormatting sqref="A236:A237">
    <cfRule type="expression" dxfId="3800" priority="4503" stopIfTrue="1">
      <formula>$F236=""</formula>
    </cfRule>
    <cfRule type="expression" dxfId="3799" priority="4504" stopIfTrue="1">
      <formula>#REF!&lt;&gt;""</formula>
    </cfRule>
    <cfRule type="expression" dxfId="3798" priority="4505" stopIfTrue="1">
      <formula>AND($G236="",$F236&lt;&gt;"")</formula>
    </cfRule>
  </conditionalFormatting>
  <conditionalFormatting sqref="A236:A237">
    <cfRule type="expression" dxfId="3797" priority="4500" stopIfTrue="1">
      <formula>$F236=""</formula>
    </cfRule>
    <cfRule type="expression" dxfId="3796" priority="4501" stopIfTrue="1">
      <formula>#REF!&lt;&gt;""</formula>
    </cfRule>
    <cfRule type="expression" dxfId="3795" priority="4502" stopIfTrue="1">
      <formula>AND($G236="",$F236&lt;&gt;"")</formula>
    </cfRule>
  </conditionalFormatting>
  <conditionalFormatting sqref="A236:A237">
    <cfRule type="expression" dxfId="3794" priority="4497" stopIfTrue="1">
      <formula>$F236=""</formula>
    </cfRule>
    <cfRule type="expression" dxfId="3793" priority="4498" stopIfTrue="1">
      <formula>#REF!&lt;&gt;""</formula>
    </cfRule>
    <cfRule type="expression" dxfId="3792" priority="4499" stopIfTrue="1">
      <formula>AND($G236="",$F236&lt;&gt;"")</formula>
    </cfRule>
  </conditionalFormatting>
  <conditionalFormatting sqref="A249:A250">
    <cfRule type="expression" dxfId="3791" priority="4494" stopIfTrue="1">
      <formula>$F249=""</formula>
    </cfRule>
    <cfRule type="expression" dxfId="3790" priority="4495" stopIfTrue="1">
      <formula>#REF!&lt;&gt;""</formula>
    </cfRule>
    <cfRule type="expression" dxfId="3789" priority="4496" stopIfTrue="1">
      <formula>AND($G249="",$F249&lt;&gt;"")</formula>
    </cfRule>
  </conditionalFormatting>
  <conditionalFormatting sqref="A249:A250">
    <cfRule type="expression" dxfId="3788" priority="4491" stopIfTrue="1">
      <formula>$F249=""</formula>
    </cfRule>
    <cfRule type="expression" dxfId="3787" priority="4492" stopIfTrue="1">
      <formula>#REF!&lt;&gt;""</formula>
    </cfRule>
    <cfRule type="expression" dxfId="3786" priority="4493" stopIfTrue="1">
      <formula>AND($G249="",$F249&lt;&gt;"")</formula>
    </cfRule>
  </conditionalFormatting>
  <conditionalFormatting sqref="A249:A250">
    <cfRule type="expression" dxfId="3785" priority="4488" stopIfTrue="1">
      <formula>$F249=""</formula>
    </cfRule>
    <cfRule type="expression" dxfId="3784" priority="4489" stopIfTrue="1">
      <formula>#REF!&lt;&gt;""</formula>
    </cfRule>
    <cfRule type="expression" dxfId="3783" priority="4490" stopIfTrue="1">
      <formula>AND($G249="",$F249&lt;&gt;"")</formula>
    </cfRule>
  </conditionalFormatting>
  <conditionalFormatting sqref="A249">
    <cfRule type="expression" dxfId="3782" priority="4485" stopIfTrue="1">
      <formula>$H249=""</formula>
    </cfRule>
    <cfRule type="expression" dxfId="3781" priority="4486" stopIfTrue="1">
      <formula>#REF!&lt;&gt;""</formula>
    </cfRule>
    <cfRule type="expression" dxfId="3780" priority="4487" stopIfTrue="1">
      <formula>AND($I257="",$H249&lt;&gt;"")</formula>
    </cfRule>
  </conditionalFormatting>
  <conditionalFormatting sqref="A249:A250">
    <cfRule type="expression" dxfId="3779" priority="4479" stopIfTrue="1">
      <formula>$F249=""</formula>
    </cfRule>
    <cfRule type="expression" dxfId="3778" priority="4480" stopIfTrue="1">
      <formula>#REF!&lt;&gt;""</formula>
    </cfRule>
    <cfRule type="expression" dxfId="3777" priority="4481" stopIfTrue="1">
      <formula>AND($G249="",$F249&lt;&gt;"")</formula>
    </cfRule>
  </conditionalFormatting>
  <conditionalFormatting sqref="A249:A250">
    <cfRule type="expression" dxfId="3776" priority="4477" stopIfTrue="1">
      <formula>$C249=""</formula>
    </cfRule>
    <cfRule type="expression" dxfId="3775" priority="4478" stopIfTrue="1">
      <formula>$G249&lt;&gt;""</formula>
    </cfRule>
  </conditionalFormatting>
  <conditionalFormatting sqref="A249:A250">
    <cfRule type="expression" dxfId="3774" priority="4474" stopIfTrue="1">
      <formula>$F249=""</formula>
    </cfRule>
    <cfRule type="expression" dxfId="3773" priority="4475" stopIfTrue="1">
      <formula>#REF!&lt;&gt;""</formula>
    </cfRule>
    <cfRule type="expression" dxfId="3772" priority="4476" stopIfTrue="1">
      <formula>AND($G249="",$F249&lt;&gt;"")</formula>
    </cfRule>
  </conditionalFormatting>
  <conditionalFormatting sqref="A249:A250">
    <cfRule type="expression" dxfId="3771" priority="4471" stopIfTrue="1">
      <formula>$F249=""</formula>
    </cfRule>
    <cfRule type="expression" dxfId="3770" priority="4472" stopIfTrue="1">
      <formula>#REF!&lt;&gt;""</formula>
    </cfRule>
    <cfRule type="expression" dxfId="3769" priority="4473" stopIfTrue="1">
      <formula>AND($G249="",$F249&lt;&gt;"")</formula>
    </cfRule>
  </conditionalFormatting>
  <conditionalFormatting sqref="A249:A250">
    <cfRule type="expression" dxfId="3768" priority="4468" stopIfTrue="1">
      <formula>$F249=""</formula>
    </cfRule>
    <cfRule type="expression" dxfId="3767" priority="4469" stopIfTrue="1">
      <formula>#REF!&lt;&gt;""</formula>
    </cfRule>
    <cfRule type="expression" dxfId="3766" priority="4470" stopIfTrue="1">
      <formula>AND($G249="",$F249&lt;&gt;"")</formula>
    </cfRule>
  </conditionalFormatting>
  <conditionalFormatting sqref="A249:A250">
    <cfRule type="expression" dxfId="3765" priority="4465" stopIfTrue="1">
      <formula>$F249=""</formula>
    </cfRule>
    <cfRule type="expression" dxfId="3764" priority="4466" stopIfTrue="1">
      <formula>#REF!&lt;&gt;""</formula>
    </cfRule>
    <cfRule type="expression" dxfId="3763" priority="4467" stopIfTrue="1">
      <formula>AND($G249="",$F249&lt;&gt;"")</formula>
    </cfRule>
  </conditionalFormatting>
  <conditionalFormatting sqref="A403:A404">
    <cfRule type="expression" dxfId="3762" priority="4422" stopIfTrue="1">
      <formula>$F403=""</formula>
    </cfRule>
    <cfRule type="expression" dxfId="3761" priority="4423" stopIfTrue="1">
      <formula>#REF!&lt;&gt;""</formula>
    </cfRule>
    <cfRule type="expression" dxfId="3760" priority="4424" stopIfTrue="1">
      <formula>AND($G403="",$F403&lt;&gt;"")</formula>
    </cfRule>
  </conditionalFormatting>
  <conditionalFormatting sqref="A403:A404">
    <cfRule type="expression" dxfId="3759" priority="4419" stopIfTrue="1">
      <formula>$F403=""</formula>
    </cfRule>
    <cfRule type="expression" dxfId="3758" priority="4420" stopIfTrue="1">
      <formula>#REF!&lt;&gt;""</formula>
    </cfRule>
    <cfRule type="expression" dxfId="3757" priority="4421" stopIfTrue="1">
      <formula>AND($G403="",$F403&lt;&gt;"")</formula>
    </cfRule>
  </conditionalFormatting>
  <conditionalFormatting sqref="A403:A404">
    <cfRule type="expression" dxfId="3756" priority="4417" stopIfTrue="1">
      <formula>$C403=""</formula>
    </cfRule>
    <cfRule type="expression" dxfId="3755" priority="4418" stopIfTrue="1">
      <formula>$G403&lt;&gt;""</formula>
    </cfRule>
  </conditionalFormatting>
  <conditionalFormatting sqref="A403:A404">
    <cfRule type="expression" dxfId="3754" priority="4414" stopIfTrue="1">
      <formula>$F403=""</formula>
    </cfRule>
    <cfRule type="expression" dxfId="3753" priority="4415" stopIfTrue="1">
      <formula>#REF!&lt;&gt;""</formula>
    </cfRule>
    <cfRule type="expression" dxfId="3752" priority="4416" stopIfTrue="1">
      <formula>AND($G403="",$F403&lt;&gt;"")</formula>
    </cfRule>
  </conditionalFormatting>
  <conditionalFormatting sqref="A403:A404">
    <cfRule type="expression" dxfId="3751" priority="4411" stopIfTrue="1">
      <formula>$F403=""</formula>
    </cfRule>
    <cfRule type="expression" dxfId="3750" priority="4412" stopIfTrue="1">
      <formula>#REF!&lt;&gt;""</formula>
    </cfRule>
    <cfRule type="expression" dxfId="3749" priority="4413" stopIfTrue="1">
      <formula>AND($G403="",$F403&lt;&gt;"")</formula>
    </cfRule>
  </conditionalFormatting>
  <conditionalFormatting sqref="A403:A404">
    <cfRule type="expression" dxfId="3748" priority="4408" stopIfTrue="1">
      <formula>$F403=""</formula>
    </cfRule>
    <cfRule type="expression" dxfId="3747" priority="4409" stopIfTrue="1">
      <formula>#REF!&lt;&gt;""</formula>
    </cfRule>
    <cfRule type="expression" dxfId="3746" priority="4410" stopIfTrue="1">
      <formula>AND($G403="",$F403&lt;&gt;"")</formula>
    </cfRule>
  </conditionalFormatting>
  <conditionalFormatting sqref="A403:A404">
    <cfRule type="expression" dxfId="3745" priority="4399" stopIfTrue="1">
      <formula>$F403=""</formula>
    </cfRule>
    <cfRule type="expression" dxfId="3744" priority="4400" stopIfTrue="1">
      <formula>#REF!&lt;&gt;""</formula>
    </cfRule>
    <cfRule type="expression" dxfId="3743" priority="4401" stopIfTrue="1">
      <formula>AND($G403="",$F403&lt;&gt;"")</formula>
    </cfRule>
  </conditionalFormatting>
  <conditionalFormatting sqref="A403:A404">
    <cfRule type="expression" dxfId="3742" priority="4397" stopIfTrue="1">
      <formula>$C403=""</formula>
    </cfRule>
    <cfRule type="expression" dxfId="3741" priority="4398" stopIfTrue="1">
      <formula>$G403&lt;&gt;""</formula>
    </cfRule>
  </conditionalFormatting>
  <conditionalFormatting sqref="A403:A404">
    <cfRule type="expression" dxfId="3740" priority="4394" stopIfTrue="1">
      <formula>$F403=""</formula>
    </cfRule>
    <cfRule type="expression" dxfId="3739" priority="4395" stopIfTrue="1">
      <formula>#REF!&lt;&gt;""</formula>
    </cfRule>
    <cfRule type="expression" dxfId="3738" priority="4396" stopIfTrue="1">
      <formula>AND($G403="",$F403&lt;&gt;"")</formula>
    </cfRule>
  </conditionalFormatting>
  <conditionalFormatting sqref="A403:A404">
    <cfRule type="expression" dxfId="3737" priority="4391" stopIfTrue="1">
      <formula>$F403=""</formula>
    </cfRule>
    <cfRule type="expression" dxfId="3736" priority="4392" stopIfTrue="1">
      <formula>#REF!&lt;&gt;""</formula>
    </cfRule>
    <cfRule type="expression" dxfId="3735" priority="4393" stopIfTrue="1">
      <formula>AND($G403="",$F403&lt;&gt;"")</formula>
    </cfRule>
  </conditionalFormatting>
  <conditionalFormatting sqref="A403:A404">
    <cfRule type="expression" dxfId="3734" priority="4388" stopIfTrue="1">
      <formula>$F403=""</formula>
    </cfRule>
    <cfRule type="expression" dxfId="3733" priority="4389" stopIfTrue="1">
      <formula>#REF!&lt;&gt;""</formula>
    </cfRule>
    <cfRule type="expression" dxfId="3732" priority="4390" stopIfTrue="1">
      <formula>AND($G403="",$F403&lt;&gt;"")</formula>
    </cfRule>
  </conditionalFormatting>
  <conditionalFormatting sqref="A403:A404">
    <cfRule type="expression" dxfId="3731" priority="4385" stopIfTrue="1">
      <formula>$F403=""</formula>
    </cfRule>
    <cfRule type="expression" dxfId="3730" priority="4386" stopIfTrue="1">
      <formula>#REF!&lt;&gt;""</formula>
    </cfRule>
    <cfRule type="expression" dxfId="3729" priority="4387" stopIfTrue="1">
      <formula>AND($G403="",$F403&lt;&gt;"")</formula>
    </cfRule>
  </conditionalFormatting>
  <conditionalFormatting sqref="A403:A404">
    <cfRule type="expression" dxfId="3728" priority="4301" stopIfTrue="1">
      <formula>$C403=""</formula>
    </cfRule>
    <cfRule type="expression" dxfId="3727" priority="4302" stopIfTrue="1">
      <formula>$G403&lt;&gt;""</formula>
    </cfRule>
  </conditionalFormatting>
  <conditionalFormatting sqref="A403:A404">
    <cfRule type="expression" dxfId="3726" priority="4299" stopIfTrue="1">
      <formula>$C403=""</formula>
    </cfRule>
    <cfRule type="expression" dxfId="3725" priority="4300" stopIfTrue="1">
      <formula>$E403&lt;&gt;""</formula>
    </cfRule>
  </conditionalFormatting>
  <conditionalFormatting sqref="A403:A404">
    <cfRule type="expression" dxfId="3724" priority="4297" stopIfTrue="1">
      <formula>$C403=""</formula>
    </cfRule>
    <cfRule type="expression" dxfId="3723" priority="4298" stopIfTrue="1">
      <formula>$E403&lt;&gt;""</formula>
    </cfRule>
  </conditionalFormatting>
  <conditionalFormatting sqref="A403:A404">
    <cfRule type="expression" dxfId="3722" priority="4295" stopIfTrue="1">
      <formula>$C403=""</formula>
    </cfRule>
    <cfRule type="expression" dxfId="3721" priority="4296" stopIfTrue="1">
      <formula>$G403&lt;&gt;""</formula>
    </cfRule>
  </conditionalFormatting>
  <conditionalFormatting sqref="A403:A404">
    <cfRule type="expression" dxfId="3720" priority="4293" stopIfTrue="1">
      <formula>$C403=""</formula>
    </cfRule>
    <cfRule type="expression" dxfId="3719" priority="4294" stopIfTrue="1">
      <formula>$E403&lt;&gt;""</formula>
    </cfRule>
  </conditionalFormatting>
  <conditionalFormatting sqref="A403:A404">
    <cfRule type="expression" dxfId="3718" priority="4291" stopIfTrue="1">
      <formula>$C403=""</formula>
    </cfRule>
    <cfRule type="expression" dxfId="3717" priority="4292" stopIfTrue="1">
      <formula>$E403&lt;&gt;""</formula>
    </cfRule>
  </conditionalFormatting>
  <conditionalFormatting sqref="A403:A404">
    <cfRule type="expression" dxfId="3716" priority="4288" stopIfTrue="1">
      <formula>$F403=""</formula>
    </cfRule>
    <cfRule type="expression" dxfId="3715" priority="4289" stopIfTrue="1">
      <formula>#REF!&lt;&gt;""</formula>
    </cfRule>
    <cfRule type="expression" dxfId="3714" priority="4290" stopIfTrue="1">
      <formula>AND($G403="",$F403&lt;&gt;"")</formula>
    </cfRule>
  </conditionalFormatting>
  <conditionalFormatting sqref="A403:A404">
    <cfRule type="expression" dxfId="3713" priority="4285" stopIfTrue="1">
      <formula>$F403=""</formula>
    </cfRule>
    <cfRule type="expression" dxfId="3712" priority="4286" stopIfTrue="1">
      <formula>#REF!&lt;&gt;""</formula>
    </cfRule>
    <cfRule type="expression" dxfId="3711" priority="4287" stopIfTrue="1">
      <formula>AND($G403="",$F403&lt;&gt;"")</formula>
    </cfRule>
  </conditionalFormatting>
  <conditionalFormatting sqref="A403:A404">
    <cfRule type="expression" dxfId="3710" priority="4282" stopIfTrue="1">
      <formula>$F403=""</formula>
    </cfRule>
    <cfRule type="expression" dxfId="3709" priority="4283" stopIfTrue="1">
      <formula>#REF!&lt;&gt;""</formula>
    </cfRule>
    <cfRule type="expression" dxfId="3708" priority="4284" stopIfTrue="1">
      <formula>AND($G403="",$F403&lt;&gt;"")</formula>
    </cfRule>
  </conditionalFormatting>
  <conditionalFormatting sqref="A403:A404">
    <cfRule type="expression" dxfId="3707" priority="4279" stopIfTrue="1">
      <formula>$F403=""</formula>
    </cfRule>
    <cfRule type="expression" dxfId="3706" priority="4280" stopIfTrue="1">
      <formula>#REF!&lt;&gt;""</formula>
    </cfRule>
    <cfRule type="expression" dxfId="3705" priority="4281" stopIfTrue="1">
      <formula>AND($G403="",$F403&lt;&gt;"")</formula>
    </cfRule>
  </conditionalFormatting>
  <conditionalFormatting sqref="A403:A404">
    <cfRule type="expression" dxfId="3704" priority="4276" stopIfTrue="1">
      <formula>$F403=""</formula>
    </cfRule>
    <cfRule type="expression" dxfId="3703" priority="4277" stopIfTrue="1">
      <formula>#REF!&lt;&gt;""</formula>
    </cfRule>
    <cfRule type="expression" dxfId="3702" priority="4278" stopIfTrue="1">
      <formula>AND($G403="",$F403&lt;&gt;"")</formula>
    </cfRule>
  </conditionalFormatting>
  <conditionalFormatting sqref="A250">
    <cfRule type="expression" dxfId="3701" priority="4190" stopIfTrue="1">
      <formula>$F250=""</formula>
    </cfRule>
    <cfRule type="expression" dxfId="3700" priority="4191" stopIfTrue="1">
      <formula>#REF!&lt;&gt;""</formula>
    </cfRule>
    <cfRule type="expression" dxfId="3699" priority="4192" stopIfTrue="1">
      <formula>AND($G250="",$F250&lt;&gt;"")</formula>
    </cfRule>
  </conditionalFormatting>
  <conditionalFormatting sqref="A250">
    <cfRule type="expression" dxfId="3698" priority="4187" stopIfTrue="1">
      <formula>$F250=""</formula>
    </cfRule>
    <cfRule type="expression" dxfId="3697" priority="4188" stopIfTrue="1">
      <formula>#REF!&lt;&gt;""</formula>
    </cfRule>
    <cfRule type="expression" dxfId="3696" priority="4189" stopIfTrue="1">
      <formula>AND($G250="",$F250&lt;&gt;"")</formula>
    </cfRule>
  </conditionalFormatting>
  <conditionalFormatting sqref="A250">
    <cfRule type="expression" dxfId="3695" priority="4185" stopIfTrue="1">
      <formula>$C250=""</formula>
    </cfRule>
    <cfRule type="expression" dxfId="3694" priority="4186" stopIfTrue="1">
      <formula>$G250&lt;&gt;""</formula>
    </cfRule>
  </conditionalFormatting>
  <conditionalFormatting sqref="A250">
    <cfRule type="expression" dxfId="3693" priority="4182" stopIfTrue="1">
      <formula>$F250=""</formula>
    </cfRule>
    <cfRule type="expression" dxfId="3692" priority="4183" stopIfTrue="1">
      <formula>#REF!&lt;&gt;""</formula>
    </cfRule>
    <cfRule type="expression" dxfId="3691" priority="4184" stopIfTrue="1">
      <formula>AND($G250="",$F250&lt;&gt;"")</formula>
    </cfRule>
  </conditionalFormatting>
  <conditionalFormatting sqref="A250">
    <cfRule type="expression" dxfId="3690" priority="4179" stopIfTrue="1">
      <formula>$F250=""</formula>
    </cfRule>
    <cfRule type="expression" dxfId="3689" priority="4180" stopIfTrue="1">
      <formula>#REF!&lt;&gt;""</formula>
    </cfRule>
    <cfRule type="expression" dxfId="3688" priority="4181" stopIfTrue="1">
      <formula>AND($G250="",$F250&lt;&gt;"")</formula>
    </cfRule>
  </conditionalFormatting>
  <conditionalFormatting sqref="A250">
    <cfRule type="expression" dxfId="3687" priority="4176" stopIfTrue="1">
      <formula>$F250=""</formula>
    </cfRule>
    <cfRule type="expression" dxfId="3686" priority="4177" stopIfTrue="1">
      <formula>#REF!&lt;&gt;""</formula>
    </cfRule>
    <cfRule type="expression" dxfId="3685" priority="4178" stopIfTrue="1">
      <formula>AND($G250="",$F250&lt;&gt;"")</formula>
    </cfRule>
  </conditionalFormatting>
  <conditionalFormatting sqref="A250">
    <cfRule type="expression" dxfId="3684" priority="4170" stopIfTrue="1">
      <formula>$F250=""</formula>
    </cfRule>
    <cfRule type="expression" dxfId="3683" priority="4171" stopIfTrue="1">
      <formula>#REF!&lt;&gt;""</formula>
    </cfRule>
    <cfRule type="expression" dxfId="3682" priority="4172" stopIfTrue="1">
      <formula>AND($G250="",$F250&lt;&gt;"")</formula>
    </cfRule>
  </conditionalFormatting>
  <conditionalFormatting sqref="A250">
    <cfRule type="expression" dxfId="3681" priority="4168" stopIfTrue="1">
      <formula>$C250=""</formula>
    </cfRule>
    <cfRule type="expression" dxfId="3680" priority="4169" stopIfTrue="1">
      <formula>$G250&lt;&gt;""</formula>
    </cfRule>
  </conditionalFormatting>
  <conditionalFormatting sqref="A250">
    <cfRule type="expression" dxfId="3679" priority="4165" stopIfTrue="1">
      <formula>$F250=""</formula>
    </cfRule>
    <cfRule type="expression" dxfId="3678" priority="4166" stopIfTrue="1">
      <formula>#REF!&lt;&gt;""</formula>
    </cfRule>
    <cfRule type="expression" dxfId="3677" priority="4167" stopIfTrue="1">
      <formula>AND($G250="",$F250&lt;&gt;"")</formula>
    </cfRule>
  </conditionalFormatting>
  <conditionalFormatting sqref="A250">
    <cfRule type="expression" dxfId="3676" priority="4162" stopIfTrue="1">
      <formula>$F250=""</formula>
    </cfRule>
    <cfRule type="expression" dxfId="3675" priority="4163" stopIfTrue="1">
      <formula>#REF!&lt;&gt;""</formula>
    </cfRule>
    <cfRule type="expression" dxfId="3674" priority="4164" stopIfTrue="1">
      <formula>AND($G250="",$F250&lt;&gt;"")</formula>
    </cfRule>
  </conditionalFormatting>
  <conditionalFormatting sqref="A250">
    <cfRule type="expression" dxfId="3673" priority="4159" stopIfTrue="1">
      <formula>$F250=""</formula>
    </cfRule>
    <cfRule type="expression" dxfId="3672" priority="4160" stopIfTrue="1">
      <formula>#REF!&lt;&gt;""</formula>
    </cfRule>
    <cfRule type="expression" dxfId="3671" priority="4161" stopIfTrue="1">
      <formula>AND($G250="",$F250&lt;&gt;"")</formula>
    </cfRule>
  </conditionalFormatting>
  <conditionalFormatting sqref="A250">
    <cfRule type="expression" dxfId="3670" priority="4156" stopIfTrue="1">
      <formula>$F250=""</formula>
    </cfRule>
    <cfRule type="expression" dxfId="3669" priority="4157" stopIfTrue="1">
      <formula>#REF!&lt;&gt;""</formula>
    </cfRule>
    <cfRule type="expression" dxfId="3668" priority="4158" stopIfTrue="1">
      <formula>AND($G250="",$F250&lt;&gt;"")</formula>
    </cfRule>
  </conditionalFormatting>
  <conditionalFormatting sqref="A249:A250">
    <cfRule type="expression" dxfId="3667" priority="4154" stopIfTrue="1">
      <formula>$C249=""</formula>
    </cfRule>
    <cfRule type="expression" dxfId="3666" priority="4155" stopIfTrue="1">
      <formula>$E249&lt;&gt;""</formula>
    </cfRule>
  </conditionalFormatting>
  <conditionalFormatting sqref="A249:A250">
    <cfRule type="expression" dxfId="3665" priority="4152" stopIfTrue="1">
      <formula>$C249=""</formula>
    </cfRule>
    <cfRule type="expression" dxfId="3664" priority="4153" stopIfTrue="1">
      <formula>$E249&lt;&gt;""</formula>
    </cfRule>
  </conditionalFormatting>
  <conditionalFormatting sqref="A249:A250">
    <cfRule type="expression" dxfId="3663" priority="4150" stopIfTrue="1">
      <formula>$C249=""</formula>
    </cfRule>
    <cfRule type="expression" dxfId="3662" priority="4151" stopIfTrue="1">
      <formula>$G249&lt;&gt;""</formula>
    </cfRule>
  </conditionalFormatting>
  <conditionalFormatting sqref="A249:A250">
    <cfRule type="expression" dxfId="3661" priority="4148" stopIfTrue="1">
      <formula>$C249=""</formula>
    </cfRule>
    <cfRule type="expression" dxfId="3660" priority="4149" stopIfTrue="1">
      <formula>$E249&lt;&gt;""</formula>
    </cfRule>
  </conditionalFormatting>
  <conditionalFormatting sqref="A249:A250">
    <cfRule type="expression" dxfId="3659" priority="4146" stopIfTrue="1">
      <formula>$C249=""</formula>
    </cfRule>
    <cfRule type="expression" dxfId="3658" priority="4147" stopIfTrue="1">
      <formula>$E249&lt;&gt;""</formula>
    </cfRule>
  </conditionalFormatting>
  <conditionalFormatting sqref="A249:A250">
    <cfRule type="expression" dxfId="3657" priority="4144" stopIfTrue="1">
      <formula>$C249=""</formula>
    </cfRule>
    <cfRule type="expression" dxfId="3656" priority="4145" stopIfTrue="1">
      <formula>$G249&lt;&gt;""</formula>
    </cfRule>
  </conditionalFormatting>
  <conditionalFormatting sqref="A249:A250">
    <cfRule type="expression" dxfId="3655" priority="4142" stopIfTrue="1">
      <formula>$C249=""</formula>
    </cfRule>
    <cfRule type="expression" dxfId="3654" priority="4143" stopIfTrue="1">
      <formula>$E249&lt;&gt;""</formula>
    </cfRule>
  </conditionalFormatting>
  <conditionalFormatting sqref="A249:A250">
    <cfRule type="expression" dxfId="3653" priority="4140" stopIfTrue="1">
      <formula>$C249=""</formula>
    </cfRule>
    <cfRule type="expression" dxfId="3652" priority="4141" stopIfTrue="1">
      <formula>$E249&lt;&gt;""</formula>
    </cfRule>
  </conditionalFormatting>
  <conditionalFormatting sqref="A249:A250">
    <cfRule type="expression" dxfId="3651" priority="4137" stopIfTrue="1">
      <formula>$F249=""</formula>
    </cfRule>
    <cfRule type="expression" dxfId="3650" priority="4138" stopIfTrue="1">
      <formula>#REF!&lt;&gt;""</formula>
    </cfRule>
    <cfRule type="expression" dxfId="3649" priority="4139" stopIfTrue="1">
      <formula>AND($G249="",$F249&lt;&gt;"")</formula>
    </cfRule>
  </conditionalFormatting>
  <conditionalFormatting sqref="A249:A250">
    <cfRule type="expression" dxfId="3648" priority="4134" stopIfTrue="1">
      <formula>$F249=""</formula>
    </cfRule>
    <cfRule type="expression" dxfId="3647" priority="4135" stopIfTrue="1">
      <formula>#REF!&lt;&gt;""</formula>
    </cfRule>
    <cfRule type="expression" dxfId="3646" priority="4136" stopIfTrue="1">
      <formula>AND($G249="",$F249&lt;&gt;"")</formula>
    </cfRule>
  </conditionalFormatting>
  <conditionalFormatting sqref="A249:A250">
    <cfRule type="expression" dxfId="3645" priority="4132" stopIfTrue="1">
      <formula>$C249=""</formula>
    </cfRule>
    <cfRule type="expression" dxfId="3644" priority="4133" stopIfTrue="1">
      <formula>$G249&lt;&gt;""</formula>
    </cfRule>
  </conditionalFormatting>
  <conditionalFormatting sqref="A249:A250">
    <cfRule type="expression" dxfId="3643" priority="4129" stopIfTrue="1">
      <formula>$F249=""</formula>
    </cfRule>
    <cfRule type="expression" dxfId="3642" priority="4130" stopIfTrue="1">
      <formula>#REF!&lt;&gt;""</formula>
    </cfRule>
    <cfRule type="expression" dxfId="3641" priority="4131" stopIfTrue="1">
      <formula>AND($G249="",$F249&lt;&gt;"")</formula>
    </cfRule>
  </conditionalFormatting>
  <conditionalFormatting sqref="A249:A250">
    <cfRule type="expression" dxfId="3640" priority="4126" stopIfTrue="1">
      <formula>$F249=""</formula>
    </cfRule>
    <cfRule type="expression" dxfId="3639" priority="4127" stopIfTrue="1">
      <formula>#REF!&lt;&gt;""</formula>
    </cfRule>
    <cfRule type="expression" dxfId="3638" priority="4128" stopIfTrue="1">
      <formula>AND($G249="",$F249&lt;&gt;"")</formula>
    </cfRule>
  </conditionalFormatting>
  <conditionalFormatting sqref="A249:A250">
    <cfRule type="expression" dxfId="3637" priority="4123" stopIfTrue="1">
      <formula>$F249=""</formula>
    </cfRule>
    <cfRule type="expression" dxfId="3636" priority="4124" stopIfTrue="1">
      <formula>#REF!&lt;&gt;""</formula>
    </cfRule>
    <cfRule type="expression" dxfId="3635" priority="4125" stopIfTrue="1">
      <formula>AND($G249="",$F249&lt;&gt;"")</formula>
    </cfRule>
  </conditionalFormatting>
  <conditionalFormatting sqref="A249">
    <cfRule type="expression" dxfId="3634" priority="4120" stopIfTrue="1">
      <formula>$H249=""</formula>
    </cfRule>
    <cfRule type="expression" dxfId="3633" priority="4121" stopIfTrue="1">
      <formula>#REF!&lt;&gt;""</formula>
    </cfRule>
    <cfRule type="expression" dxfId="3632" priority="4122" stopIfTrue="1">
      <formula>AND($I257="",$H249&lt;&gt;"")</formula>
    </cfRule>
  </conditionalFormatting>
  <conditionalFormatting sqref="A249:A250">
    <cfRule type="expression" dxfId="3631" priority="4114" stopIfTrue="1">
      <formula>$F249=""</formula>
    </cfRule>
    <cfRule type="expression" dxfId="3630" priority="4115" stopIfTrue="1">
      <formula>#REF!&lt;&gt;""</formula>
    </cfRule>
    <cfRule type="expression" dxfId="3629" priority="4116" stopIfTrue="1">
      <formula>AND($G249="",$F249&lt;&gt;"")</formula>
    </cfRule>
  </conditionalFormatting>
  <conditionalFormatting sqref="A249:A250">
    <cfRule type="expression" dxfId="3628" priority="4112" stopIfTrue="1">
      <formula>$C249=""</formula>
    </cfRule>
    <cfRule type="expression" dxfId="3627" priority="4113" stopIfTrue="1">
      <formula>$G249&lt;&gt;""</formula>
    </cfRule>
  </conditionalFormatting>
  <conditionalFormatting sqref="A249:A250">
    <cfRule type="expression" dxfId="3626" priority="4109" stopIfTrue="1">
      <formula>$F249=""</formula>
    </cfRule>
    <cfRule type="expression" dxfId="3625" priority="4110" stopIfTrue="1">
      <formula>#REF!&lt;&gt;""</formula>
    </cfRule>
    <cfRule type="expression" dxfId="3624" priority="4111" stopIfTrue="1">
      <formula>AND($G249="",$F249&lt;&gt;"")</formula>
    </cfRule>
  </conditionalFormatting>
  <conditionalFormatting sqref="A249:A250">
    <cfRule type="expression" dxfId="3623" priority="4106" stopIfTrue="1">
      <formula>$F249=""</formula>
    </cfRule>
    <cfRule type="expression" dxfId="3622" priority="4107" stopIfTrue="1">
      <formula>#REF!&lt;&gt;""</formula>
    </cfRule>
    <cfRule type="expression" dxfId="3621" priority="4108" stopIfTrue="1">
      <formula>AND($G249="",$F249&lt;&gt;"")</formula>
    </cfRule>
  </conditionalFormatting>
  <conditionalFormatting sqref="A249:A250">
    <cfRule type="expression" dxfId="3620" priority="4103" stopIfTrue="1">
      <formula>$F249=""</formula>
    </cfRule>
    <cfRule type="expression" dxfId="3619" priority="4104" stopIfTrue="1">
      <formula>#REF!&lt;&gt;""</formula>
    </cfRule>
    <cfRule type="expression" dxfId="3618" priority="4105" stopIfTrue="1">
      <formula>AND($G249="",$F249&lt;&gt;"")</formula>
    </cfRule>
  </conditionalFormatting>
  <conditionalFormatting sqref="A249:A250">
    <cfRule type="expression" dxfId="3617" priority="4100" stopIfTrue="1">
      <formula>$F249=""</formula>
    </cfRule>
    <cfRule type="expression" dxfId="3616" priority="4101" stopIfTrue="1">
      <formula>#REF!&lt;&gt;""</formula>
    </cfRule>
    <cfRule type="expression" dxfId="3615" priority="4102" stopIfTrue="1">
      <formula>AND($G249="",$F249&lt;&gt;"")</formula>
    </cfRule>
  </conditionalFormatting>
  <conditionalFormatting sqref="A249:A250">
    <cfRule type="expression" dxfId="3614" priority="4098" stopIfTrue="1">
      <formula>$C249=""</formula>
    </cfRule>
    <cfRule type="expression" dxfId="3613" priority="4099" stopIfTrue="1">
      <formula>$G249&lt;&gt;""</formula>
    </cfRule>
  </conditionalFormatting>
  <conditionalFormatting sqref="A249:A250">
    <cfRule type="expression" dxfId="3612" priority="4096" stopIfTrue="1">
      <formula>$C249=""</formula>
    </cfRule>
    <cfRule type="expression" dxfId="3611" priority="4097" stopIfTrue="1">
      <formula>$E249&lt;&gt;""</formula>
    </cfRule>
  </conditionalFormatting>
  <conditionalFormatting sqref="A249:A250">
    <cfRule type="expression" dxfId="3610" priority="4094" stopIfTrue="1">
      <formula>$C249=""</formula>
    </cfRule>
    <cfRule type="expression" dxfId="3609" priority="4095" stopIfTrue="1">
      <formula>$E249&lt;&gt;""</formula>
    </cfRule>
  </conditionalFormatting>
  <conditionalFormatting sqref="A249:A250">
    <cfRule type="expression" dxfId="3608" priority="4092" stopIfTrue="1">
      <formula>$C249=""</formula>
    </cfRule>
    <cfRule type="expression" dxfId="3607" priority="4093" stopIfTrue="1">
      <formula>$G249&lt;&gt;""</formula>
    </cfRule>
  </conditionalFormatting>
  <conditionalFormatting sqref="A249:A250">
    <cfRule type="expression" dxfId="3606" priority="4090" stopIfTrue="1">
      <formula>$C249=""</formula>
    </cfRule>
    <cfRule type="expression" dxfId="3605" priority="4091" stopIfTrue="1">
      <formula>$E249&lt;&gt;""</formula>
    </cfRule>
  </conditionalFormatting>
  <conditionalFormatting sqref="A249:A250">
    <cfRule type="expression" dxfId="3604" priority="4088" stopIfTrue="1">
      <formula>$C249=""</formula>
    </cfRule>
    <cfRule type="expression" dxfId="3603" priority="4089" stopIfTrue="1">
      <formula>$E249&lt;&gt;""</formula>
    </cfRule>
  </conditionalFormatting>
  <conditionalFormatting sqref="A249:A250">
    <cfRule type="expression" dxfId="3602" priority="4085" stopIfTrue="1">
      <formula>$F249=""</formula>
    </cfRule>
    <cfRule type="expression" dxfId="3601" priority="4086" stopIfTrue="1">
      <formula>#REF!&lt;&gt;""</formula>
    </cfRule>
    <cfRule type="expression" dxfId="3600" priority="4087" stopIfTrue="1">
      <formula>AND($G249="",$F249&lt;&gt;"")</formula>
    </cfRule>
  </conditionalFormatting>
  <conditionalFormatting sqref="A249:A250">
    <cfRule type="expression" dxfId="3599" priority="4082" stopIfTrue="1">
      <formula>$F249=""</formula>
    </cfRule>
    <cfRule type="expression" dxfId="3598" priority="4083" stopIfTrue="1">
      <formula>#REF!&lt;&gt;""</formula>
    </cfRule>
    <cfRule type="expression" dxfId="3597" priority="4084" stopIfTrue="1">
      <formula>AND($G249="",$F249&lt;&gt;"")</formula>
    </cfRule>
  </conditionalFormatting>
  <conditionalFormatting sqref="A249:A250">
    <cfRule type="expression" dxfId="3596" priority="4079" stopIfTrue="1">
      <formula>$F249=""</formula>
    </cfRule>
    <cfRule type="expression" dxfId="3595" priority="4080" stopIfTrue="1">
      <formula>#REF!&lt;&gt;""</formula>
    </cfRule>
    <cfRule type="expression" dxfId="3594" priority="4081" stopIfTrue="1">
      <formula>AND($G249="",$F249&lt;&gt;"")</formula>
    </cfRule>
  </conditionalFormatting>
  <conditionalFormatting sqref="A249:A250">
    <cfRule type="expression" dxfId="3593" priority="4076" stopIfTrue="1">
      <formula>$F249=""</formula>
    </cfRule>
    <cfRule type="expression" dxfId="3592" priority="4077" stopIfTrue="1">
      <formula>#REF!&lt;&gt;""</formula>
    </cfRule>
    <cfRule type="expression" dxfId="3591" priority="4078" stopIfTrue="1">
      <formula>AND($G249="",$F249&lt;&gt;"")</formula>
    </cfRule>
  </conditionalFormatting>
  <conditionalFormatting sqref="A249:A250">
    <cfRule type="expression" dxfId="3590" priority="4073" stopIfTrue="1">
      <formula>$F249=""</formula>
    </cfRule>
    <cfRule type="expression" dxfId="3589" priority="4074" stopIfTrue="1">
      <formula>#REF!&lt;&gt;""</formula>
    </cfRule>
    <cfRule type="expression" dxfId="3588" priority="4075" stopIfTrue="1">
      <formula>AND($G249="",$F249&lt;&gt;"")</formula>
    </cfRule>
  </conditionalFormatting>
  <conditionalFormatting sqref="A236:A237">
    <cfRule type="expression" dxfId="3587" priority="4070" stopIfTrue="1">
      <formula>$F236=""</formula>
    </cfRule>
    <cfRule type="expression" dxfId="3586" priority="4071" stopIfTrue="1">
      <formula>#REF!&lt;&gt;""</formula>
    </cfRule>
    <cfRule type="expression" dxfId="3585" priority="4072" stopIfTrue="1">
      <formula>AND($G236="",$F236&lt;&gt;"")</formula>
    </cfRule>
  </conditionalFormatting>
  <conditionalFormatting sqref="A236:A237">
    <cfRule type="expression" dxfId="3584" priority="4068" stopIfTrue="1">
      <formula>$C236=""</formula>
    </cfRule>
    <cfRule type="expression" dxfId="3583" priority="4069" stopIfTrue="1">
      <formula>$G236&lt;&gt;""</formula>
    </cfRule>
  </conditionalFormatting>
  <conditionalFormatting sqref="A236:A237">
    <cfRule type="expression" dxfId="3582" priority="4065" stopIfTrue="1">
      <formula>$F236=""</formula>
    </cfRule>
    <cfRule type="expression" dxfId="3581" priority="4066" stopIfTrue="1">
      <formula>#REF!&lt;&gt;""</formula>
    </cfRule>
    <cfRule type="expression" dxfId="3580" priority="4067" stopIfTrue="1">
      <formula>AND($G236="",$F236&lt;&gt;"")</formula>
    </cfRule>
  </conditionalFormatting>
  <conditionalFormatting sqref="A236:A237">
    <cfRule type="expression" dxfId="3579" priority="4062" stopIfTrue="1">
      <formula>$F236=""</formula>
    </cfRule>
    <cfRule type="expression" dxfId="3578" priority="4063" stopIfTrue="1">
      <formula>#REF!&lt;&gt;""</formula>
    </cfRule>
    <cfRule type="expression" dxfId="3577" priority="4064" stopIfTrue="1">
      <formula>AND($G236="",$F236&lt;&gt;"")</formula>
    </cfRule>
  </conditionalFormatting>
  <conditionalFormatting sqref="A236:A237">
    <cfRule type="expression" dxfId="3576" priority="4059" stopIfTrue="1">
      <formula>$F236=""</formula>
    </cfRule>
    <cfRule type="expression" dxfId="3575" priority="4060" stopIfTrue="1">
      <formula>#REF!&lt;&gt;""</formula>
    </cfRule>
    <cfRule type="expression" dxfId="3574" priority="4061" stopIfTrue="1">
      <formula>AND($G236="",$F236&lt;&gt;"")</formula>
    </cfRule>
  </conditionalFormatting>
  <conditionalFormatting sqref="A236:A237">
    <cfRule type="expression" dxfId="3573" priority="4050" stopIfTrue="1">
      <formula>$F236=""</formula>
    </cfRule>
    <cfRule type="expression" dxfId="3572" priority="4051" stopIfTrue="1">
      <formula>#REF!&lt;&gt;""</formula>
    </cfRule>
    <cfRule type="expression" dxfId="3571" priority="4052" stopIfTrue="1">
      <formula>AND($G236="",$F236&lt;&gt;"")</formula>
    </cfRule>
  </conditionalFormatting>
  <conditionalFormatting sqref="A236:A237">
    <cfRule type="expression" dxfId="3570" priority="4048" stopIfTrue="1">
      <formula>$C236=""</formula>
    </cfRule>
    <cfRule type="expression" dxfId="3569" priority="4049" stopIfTrue="1">
      <formula>$G236&lt;&gt;""</formula>
    </cfRule>
  </conditionalFormatting>
  <conditionalFormatting sqref="A236:A237">
    <cfRule type="expression" dxfId="3568" priority="4045" stopIfTrue="1">
      <formula>$F236=""</formula>
    </cfRule>
    <cfRule type="expression" dxfId="3567" priority="4046" stopIfTrue="1">
      <formula>#REF!&lt;&gt;""</formula>
    </cfRule>
    <cfRule type="expression" dxfId="3566" priority="4047" stopIfTrue="1">
      <formula>AND($G236="",$F236&lt;&gt;"")</formula>
    </cfRule>
  </conditionalFormatting>
  <conditionalFormatting sqref="A236:A237">
    <cfRule type="expression" dxfId="3565" priority="4042" stopIfTrue="1">
      <formula>$F236=""</formula>
    </cfRule>
    <cfRule type="expression" dxfId="3564" priority="4043" stopIfTrue="1">
      <formula>#REF!&lt;&gt;""</formula>
    </cfRule>
    <cfRule type="expression" dxfId="3563" priority="4044" stopIfTrue="1">
      <formula>AND($G236="",$F236&lt;&gt;"")</formula>
    </cfRule>
  </conditionalFormatting>
  <conditionalFormatting sqref="A236:A237">
    <cfRule type="expression" dxfId="3562" priority="4039" stopIfTrue="1">
      <formula>$F236=""</formula>
    </cfRule>
    <cfRule type="expression" dxfId="3561" priority="4040" stopIfTrue="1">
      <formula>#REF!&lt;&gt;""</formula>
    </cfRule>
    <cfRule type="expression" dxfId="3560" priority="4041" stopIfTrue="1">
      <formula>AND($G236="",$F236&lt;&gt;"")</formula>
    </cfRule>
  </conditionalFormatting>
  <conditionalFormatting sqref="A236:A237">
    <cfRule type="expression" dxfId="3559" priority="4036" stopIfTrue="1">
      <formula>$F236=""</formula>
    </cfRule>
    <cfRule type="expression" dxfId="3558" priority="4037" stopIfTrue="1">
      <formula>#REF!&lt;&gt;""</formula>
    </cfRule>
    <cfRule type="expression" dxfId="3557" priority="4038" stopIfTrue="1">
      <formula>AND($G236="",$F236&lt;&gt;"")</formula>
    </cfRule>
  </conditionalFormatting>
  <conditionalFormatting sqref="A237">
    <cfRule type="expression" dxfId="3556" priority="4033" stopIfTrue="1">
      <formula>$F237=""</formula>
    </cfRule>
    <cfRule type="expression" dxfId="3555" priority="4034" stopIfTrue="1">
      <formula>#REF!&lt;&gt;""</formula>
    </cfRule>
    <cfRule type="expression" dxfId="3554" priority="4035" stopIfTrue="1">
      <formula>AND($G237="",$F237&lt;&gt;"")</formula>
    </cfRule>
  </conditionalFormatting>
  <conditionalFormatting sqref="A237">
    <cfRule type="expression" dxfId="3553" priority="4030" stopIfTrue="1">
      <formula>$F237=""</formula>
    </cfRule>
    <cfRule type="expression" dxfId="3552" priority="4031" stopIfTrue="1">
      <formula>#REF!&lt;&gt;""</formula>
    </cfRule>
    <cfRule type="expression" dxfId="3551" priority="4032" stopIfTrue="1">
      <formula>AND($G237="",$F237&lt;&gt;"")</formula>
    </cfRule>
  </conditionalFormatting>
  <conditionalFormatting sqref="A237">
    <cfRule type="expression" dxfId="3550" priority="4028" stopIfTrue="1">
      <formula>$C237=""</formula>
    </cfRule>
    <cfRule type="expression" dxfId="3549" priority="4029" stopIfTrue="1">
      <formula>$G237&lt;&gt;""</formula>
    </cfRule>
  </conditionalFormatting>
  <conditionalFormatting sqref="A237">
    <cfRule type="expression" dxfId="3548" priority="4025" stopIfTrue="1">
      <formula>$F237=""</formula>
    </cfRule>
    <cfRule type="expression" dxfId="3547" priority="4026" stopIfTrue="1">
      <formula>#REF!&lt;&gt;""</formula>
    </cfRule>
    <cfRule type="expression" dxfId="3546" priority="4027" stopIfTrue="1">
      <formula>AND($G237="",$F237&lt;&gt;"")</formula>
    </cfRule>
  </conditionalFormatting>
  <conditionalFormatting sqref="A237">
    <cfRule type="expression" dxfId="3545" priority="4022" stopIfTrue="1">
      <formula>$F237=""</formula>
    </cfRule>
    <cfRule type="expression" dxfId="3544" priority="4023" stopIfTrue="1">
      <formula>#REF!&lt;&gt;""</formula>
    </cfRule>
    <cfRule type="expression" dxfId="3543" priority="4024" stopIfTrue="1">
      <formula>AND($G237="",$F237&lt;&gt;"")</formula>
    </cfRule>
  </conditionalFormatting>
  <conditionalFormatting sqref="A237">
    <cfRule type="expression" dxfId="3542" priority="4019" stopIfTrue="1">
      <formula>$F237=""</formula>
    </cfRule>
    <cfRule type="expression" dxfId="3541" priority="4020" stopIfTrue="1">
      <formula>#REF!&lt;&gt;""</formula>
    </cfRule>
    <cfRule type="expression" dxfId="3540" priority="4021" stopIfTrue="1">
      <formula>AND($G237="",$F237&lt;&gt;"")</formula>
    </cfRule>
  </conditionalFormatting>
  <conditionalFormatting sqref="A237">
    <cfRule type="expression" dxfId="3539" priority="4013" stopIfTrue="1">
      <formula>$F237=""</formula>
    </cfRule>
    <cfRule type="expression" dxfId="3538" priority="4014" stopIfTrue="1">
      <formula>#REF!&lt;&gt;""</formula>
    </cfRule>
    <cfRule type="expression" dxfId="3537" priority="4015" stopIfTrue="1">
      <formula>AND($G237="",$F237&lt;&gt;"")</formula>
    </cfRule>
  </conditionalFormatting>
  <conditionalFormatting sqref="A237">
    <cfRule type="expression" dxfId="3536" priority="4011" stopIfTrue="1">
      <formula>$C237=""</formula>
    </cfRule>
    <cfRule type="expression" dxfId="3535" priority="4012" stopIfTrue="1">
      <formula>$G237&lt;&gt;""</formula>
    </cfRule>
  </conditionalFormatting>
  <conditionalFormatting sqref="A237">
    <cfRule type="expression" dxfId="3534" priority="4008" stopIfTrue="1">
      <formula>$F237=""</formula>
    </cfRule>
    <cfRule type="expression" dxfId="3533" priority="4009" stopIfTrue="1">
      <formula>#REF!&lt;&gt;""</formula>
    </cfRule>
    <cfRule type="expression" dxfId="3532" priority="4010" stopIfTrue="1">
      <formula>AND($G237="",$F237&lt;&gt;"")</formula>
    </cfRule>
  </conditionalFormatting>
  <conditionalFormatting sqref="A237">
    <cfRule type="expression" dxfId="3531" priority="4005" stopIfTrue="1">
      <formula>$F237=""</formula>
    </cfRule>
    <cfRule type="expression" dxfId="3530" priority="4006" stopIfTrue="1">
      <formula>#REF!&lt;&gt;""</formula>
    </cfRule>
    <cfRule type="expression" dxfId="3529" priority="4007" stopIfTrue="1">
      <formula>AND($G237="",$F237&lt;&gt;"")</formula>
    </cfRule>
  </conditionalFormatting>
  <conditionalFormatting sqref="A237">
    <cfRule type="expression" dxfId="3528" priority="4002" stopIfTrue="1">
      <formula>$F237=""</formula>
    </cfRule>
    <cfRule type="expression" dxfId="3527" priority="4003" stopIfTrue="1">
      <formula>#REF!&lt;&gt;""</formula>
    </cfRule>
    <cfRule type="expression" dxfId="3526" priority="4004" stopIfTrue="1">
      <formula>AND($G237="",$F237&lt;&gt;"")</formula>
    </cfRule>
  </conditionalFormatting>
  <conditionalFormatting sqref="A237">
    <cfRule type="expression" dxfId="3525" priority="3999" stopIfTrue="1">
      <formula>$F237=""</formula>
    </cfRule>
    <cfRule type="expression" dxfId="3524" priority="4000" stopIfTrue="1">
      <formula>#REF!&lt;&gt;""</formula>
    </cfRule>
    <cfRule type="expression" dxfId="3523" priority="4001" stopIfTrue="1">
      <formula>AND($G237="",$F237&lt;&gt;"")</formula>
    </cfRule>
  </conditionalFormatting>
  <conditionalFormatting sqref="A236:A237">
    <cfRule type="expression" dxfId="3522" priority="3997" stopIfTrue="1">
      <formula>$C236=""</formula>
    </cfRule>
    <cfRule type="expression" dxfId="3521" priority="3998" stopIfTrue="1">
      <formula>$E236&lt;&gt;""</formula>
    </cfRule>
  </conditionalFormatting>
  <conditionalFormatting sqref="A236:A237">
    <cfRule type="expression" dxfId="3520" priority="3995" stopIfTrue="1">
      <formula>$C236=""</formula>
    </cfRule>
    <cfRule type="expression" dxfId="3519" priority="3996" stopIfTrue="1">
      <formula>$E236&lt;&gt;""</formula>
    </cfRule>
  </conditionalFormatting>
  <conditionalFormatting sqref="A236:A237">
    <cfRule type="expression" dxfId="3518" priority="3993" stopIfTrue="1">
      <formula>$C236=""</formula>
    </cfRule>
    <cfRule type="expression" dxfId="3517" priority="3994" stopIfTrue="1">
      <formula>$G236&lt;&gt;""</formula>
    </cfRule>
  </conditionalFormatting>
  <conditionalFormatting sqref="A236:A237">
    <cfRule type="expression" dxfId="3516" priority="3991" stopIfTrue="1">
      <formula>$C236=""</formula>
    </cfRule>
    <cfRule type="expression" dxfId="3515" priority="3992" stopIfTrue="1">
      <formula>$E236&lt;&gt;""</formula>
    </cfRule>
  </conditionalFormatting>
  <conditionalFormatting sqref="A236:A237">
    <cfRule type="expression" dxfId="3514" priority="3989" stopIfTrue="1">
      <formula>$C236=""</formula>
    </cfRule>
    <cfRule type="expression" dxfId="3513" priority="3990" stopIfTrue="1">
      <formula>$E236&lt;&gt;""</formula>
    </cfRule>
  </conditionalFormatting>
  <conditionalFormatting sqref="A236:A237">
    <cfRule type="expression" dxfId="3512" priority="3987" stopIfTrue="1">
      <formula>$C236=""</formula>
    </cfRule>
    <cfRule type="expression" dxfId="3511" priority="3988" stopIfTrue="1">
      <formula>$G236&lt;&gt;""</formula>
    </cfRule>
  </conditionalFormatting>
  <conditionalFormatting sqref="A236:A237">
    <cfRule type="expression" dxfId="3510" priority="3985" stopIfTrue="1">
      <formula>$C236=""</formula>
    </cfRule>
    <cfRule type="expression" dxfId="3509" priority="3986" stopIfTrue="1">
      <formula>$E236&lt;&gt;""</formula>
    </cfRule>
  </conditionalFormatting>
  <conditionalFormatting sqref="A236:A237">
    <cfRule type="expression" dxfId="3508" priority="3983" stopIfTrue="1">
      <formula>$C236=""</formula>
    </cfRule>
    <cfRule type="expression" dxfId="3507" priority="3984" stopIfTrue="1">
      <formula>$E236&lt;&gt;""</formula>
    </cfRule>
  </conditionalFormatting>
  <conditionalFormatting sqref="A236:A237">
    <cfRule type="expression" dxfId="3506" priority="3980" stopIfTrue="1">
      <formula>$F236=""</formula>
    </cfRule>
    <cfRule type="expression" dxfId="3505" priority="3981" stopIfTrue="1">
      <formula>#REF!&lt;&gt;""</formula>
    </cfRule>
    <cfRule type="expression" dxfId="3504" priority="3982" stopIfTrue="1">
      <formula>AND($G236="",$F236&lt;&gt;"")</formula>
    </cfRule>
  </conditionalFormatting>
  <conditionalFormatting sqref="A236:A237">
    <cfRule type="expression" dxfId="3503" priority="3977" stopIfTrue="1">
      <formula>$F236=""</formula>
    </cfRule>
    <cfRule type="expression" dxfId="3502" priority="3978" stopIfTrue="1">
      <formula>#REF!&lt;&gt;""</formula>
    </cfRule>
    <cfRule type="expression" dxfId="3501" priority="3979" stopIfTrue="1">
      <formula>AND($G236="",$F236&lt;&gt;"")</formula>
    </cfRule>
  </conditionalFormatting>
  <conditionalFormatting sqref="A236:A237">
    <cfRule type="expression" dxfId="3500" priority="3975" stopIfTrue="1">
      <formula>$C236=""</formula>
    </cfRule>
    <cfRule type="expression" dxfId="3499" priority="3976" stopIfTrue="1">
      <formula>$G236&lt;&gt;""</formula>
    </cfRule>
  </conditionalFormatting>
  <conditionalFormatting sqref="A236:A237">
    <cfRule type="expression" dxfId="3498" priority="3972" stopIfTrue="1">
      <formula>$F236=""</formula>
    </cfRule>
    <cfRule type="expression" dxfId="3497" priority="3973" stopIfTrue="1">
      <formula>#REF!&lt;&gt;""</formula>
    </cfRule>
    <cfRule type="expression" dxfId="3496" priority="3974" stopIfTrue="1">
      <formula>AND($G236="",$F236&lt;&gt;"")</formula>
    </cfRule>
  </conditionalFormatting>
  <conditionalFormatting sqref="A236:A237">
    <cfRule type="expression" dxfId="3495" priority="3969" stopIfTrue="1">
      <formula>$F236=""</formula>
    </cfRule>
    <cfRule type="expression" dxfId="3494" priority="3970" stopIfTrue="1">
      <formula>#REF!&lt;&gt;""</formula>
    </cfRule>
    <cfRule type="expression" dxfId="3493" priority="3971" stopIfTrue="1">
      <formula>AND($G236="",$F236&lt;&gt;"")</formula>
    </cfRule>
  </conditionalFormatting>
  <conditionalFormatting sqref="A236:A237">
    <cfRule type="expression" dxfId="3492" priority="3966" stopIfTrue="1">
      <formula>$F236=""</formula>
    </cfRule>
    <cfRule type="expression" dxfId="3491" priority="3967" stopIfTrue="1">
      <formula>#REF!&lt;&gt;""</formula>
    </cfRule>
    <cfRule type="expression" dxfId="3490" priority="3968" stopIfTrue="1">
      <formula>AND($G236="",$F236&lt;&gt;"")</formula>
    </cfRule>
  </conditionalFormatting>
  <conditionalFormatting sqref="A236:A237">
    <cfRule type="expression" dxfId="3489" priority="3957" stopIfTrue="1">
      <formula>$F236=""</formula>
    </cfRule>
    <cfRule type="expression" dxfId="3488" priority="3958" stopIfTrue="1">
      <formula>#REF!&lt;&gt;""</formula>
    </cfRule>
    <cfRule type="expression" dxfId="3487" priority="3959" stopIfTrue="1">
      <formula>AND($G236="",$F236&lt;&gt;"")</formula>
    </cfRule>
  </conditionalFormatting>
  <conditionalFormatting sqref="A236:A237">
    <cfRule type="expression" dxfId="3486" priority="3955" stopIfTrue="1">
      <formula>$C236=""</formula>
    </cfRule>
    <cfRule type="expression" dxfId="3485" priority="3956" stopIfTrue="1">
      <formula>$G236&lt;&gt;""</formula>
    </cfRule>
  </conditionalFormatting>
  <conditionalFormatting sqref="A236:A237">
    <cfRule type="expression" dxfId="3484" priority="3952" stopIfTrue="1">
      <formula>$F236=""</formula>
    </cfRule>
    <cfRule type="expression" dxfId="3483" priority="3953" stopIfTrue="1">
      <formula>#REF!&lt;&gt;""</formula>
    </cfRule>
    <cfRule type="expression" dxfId="3482" priority="3954" stopIfTrue="1">
      <formula>AND($G236="",$F236&lt;&gt;"")</formula>
    </cfRule>
  </conditionalFormatting>
  <conditionalFormatting sqref="A236:A237">
    <cfRule type="expression" dxfId="3481" priority="3949" stopIfTrue="1">
      <formula>$F236=""</formula>
    </cfRule>
    <cfRule type="expression" dxfId="3480" priority="3950" stopIfTrue="1">
      <formula>#REF!&lt;&gt;""</formula>
    </cfRule>
    <cfRule type="expression" dxfId="3479" priority="3951" stopIfTrue="1">
      <formula>AND($G236="",$F236&lt;&gt;"")</formula>
    </cfRule>
  </conditionalFormatting>
  <conditionalFormatting sqref="A236:A237">
    <cfRule type="expression" dxfId="3478" priority="3946" stopIfTrue="1">
      <formula>$F236=""</formula>
    </cfRule>
    <cfRule type="expression" dxfId="3477" priority="3947" stopIfTrue="1">
      <formula>#REF!&lt;&gt;""</formula>
    </cfRule>
    <cfRule type="expression" dxfId="3476" priority="3948" stopIfTrue="1">
      <formula>AND($G236="",$F236&lt;&gt;"")</formula>
    </cfRule>
  </conditionalFormatting>
  <conditionalFormatting sqref="A236:A237">
    <cfRule type="expression" dxfId="3475" priority="3943" stopIfTrue="1">
      <formula>$F236=""</formula>
    </cfRule>
    <cfRule type="expression" dxfId="3474" priority="3944" stopIfTrue="1">
      <formula>#REF!&lt;&gt;""</formula>
    </cfRule>
    <cfRule type="expression" dxfId="3473" priority="3945" stopIfTrue="1">
      <formula>AND($G236="",$F236&lt;&gt;"")</formula>
    </cfRule>
  </conditionalFormatting>
  <conditionalFormatting sqref="A236:A237">
    <cfRule type="expression" dxfId="3472" priority="3941" stopIfTrue="1">
      <formula>$C236=""</formula>
    </cfRule>
    <cfRule type="expression" dxfId="3471" priority="3942" stopIfTrue="1">
      <formula>$G236&lt;&gt;""</formula>
    </cfRule>
  </conditionalFormatting>
  <conditionalFormatting sqref="A236:A237">
    <cfRule type="expression" dxfId="3470" priority="3939" stopIfTrue="1">
      <formula>$C236=""</formula>
    </cfRule>
    <cfRule type="expression" dxfId="3469" priority="3940" stopIfTrue="1">
      <formula>$E236&lt;&gt;""</formula>
    </cfRule>
  </conditionalFormatting>
  <conditionalFormatting sqref="A236:A237">
    <cfRule type="expression" dxfId="3468" priority="3937" stopIfTrue="1">
      <formula>$C236=""</formula>
    </cfRule>
    <cfRule type="expression" dxfId="3467" priority="3938" stopIfTrue="1">
      <formula>$E236&lt;&gt;""</formula>
    </cfRule>
  </conditionalFormatting>
  <conditionalFormatting sqref="A236:A237">
    <cfRule type="expression" dxfId="3466" priority="3935" stopIfTrue="1">
      <formula>$C236=""</formula>
    </cfRule>
    <cfRule type="expression" dxfId="3465" priority="3936" stopIfTrue="1">
      <formula>$G236&lt;&gt;""</formula>
    </cfRule>
  </conditionalFormatting>
  <conditionalFormatting sqref="A236:A237">
    <cfRule type="expression" dxfId="3464" priority="3933" stopIfTrue="1">
      <formula>$C236=""</formula>
    </cfRule>
    <cfRule type="expression" dxfId="3463" priority="3934" stopIfTrue="1">
      <formula>$E236&lt;&gt;""</formula>
    </cfRule>
  </conditionalFormatting>
  <conditionalFormatting sqref="A236:A237">
    <cfRule type="expression" dxfId="3462" priority="3931" stopIfTrue="1">
      <formula>$C236=""</formula>
    </cfRule>
    <cfRule type="expression" dxfId="3461" priority="3932" stopIfTrue="1">
      <formula>$E236&lt;&gt;""</formula>
    </cfRule>
  </conditionalFormatting>
  <conditionalFormatting sqref="A236:A237">
    <cfRule type="expression" dxfId="3460" priority="3928" stopIfTrue="1">
      <formula>$F236=""</formula>
    </cfRule>
    <cfRule type="expression" dxfId="3459" priority="3929" stopIfTrue="1">
      <formula>#REF!&lt;&gt;""</formula>
    </cfRule>
    <cfRule type="expression" dxfId="3458" priority="3930" stopIfTrue="1">
      <formula>AND($G236="",$F236&lt;&gt;"")</formula>
    </cfRule>
  </conditionalFormatting>
  <conditionalFormatting sqref="A236:A237">
    <cfRule type="expression" dxfId="3457" priority="3925" stopIfTrue="1">
      <formula>$F236=""</formula>
    </cfRule>
    <cfRule type="expression" dxfId="3456" priority="3926" stopIfTrue="1">
      <formula>#REF!&lt;&gt;""</formula>
    </cfRule>
    <cfRule type="expression" dxfId="3455" priority="3927" stopIfTrue="1">
      <formula>AND($G236="",$F236&lt;&gt;"")</formula>
    </cfRule>
  </conditionalFormatting>
  <conditionalFormatting sqref="A236:A237">
    <cfRule type="expression" dxfId="3454" priority="3922" stopIfTrue="1">
      <formula>$F236=""</formula>
    </cfRule>
    <cfRule type="expression" dxfId="3453" priority="3923" stopIfTrue="1">
      <formula>#REF!&lt;&gt;""</formula>
    </cfRule>
    <cfRule type="expression" dxfId="3452" priority="3924" stopIfTrue="1">
      <formula>AND($G236="",$F236&lt;&gt;"")</formula>
    </cfRule>
  </conditionalFormatting>
  <conditionalFormatting sqref="A236:A237">
    <cfRule type="expression" dxfId="3451" priority="3919" stopIfTrue="1">
      <formula>$F236=""</formula>
    </cfRule>
    <cfRule type="expression" dxfId="3450" priority="3920" stopIfTrue="1">
      <formula>#REF!&lt;&gt;""</formula>
    </cfRule>
    <cfRule type="expression" dxfId="3449" priority="3921" stopIfTrue="1">
      <formula>AND($G236="",$F236&lt;&gt;"")</formula>
    </cfRule>
  </conditionalFormatting>
  <conditionalFormatting sqref="A236:A237">
    <cfRule type="expression" dxfId="3448" priority="3916" stopIfTrue="1">
      <formula>$F236=""</formula>
    </cfRule>
    <cfRule type="expression" dxfId="3447" priority="3917" stopIfTrue="1">
      <formula>#REF!&lt;&gt;""</formula>
    </cfRule>
    <cfRule type="expression" dxfId="3446" priority="3918" stopIfTrue="1">
      <formula>AND($G236="",$F236&lt;&gt;"")</formula>
    </cfRule>
  </conditionalFormatting>
  <conditionalFormatting sqref="A197:A201">
    <cfRule type="expression" dxfId="3445" priority="3914" stopIfTrue="1">
      <formula>$C197=""</formula>
    </cfRule>
    <cfRule type="expression" dxfId="3444" priority="3915" stopIfTrue="1">
      <formula>$G197&lt;&gt;""</formula>
    </cfRule>
  </conditionalFormatting>
  <conditionalFormatting sqref="A197:A201">
    <cfRule type="expression" dxfId="3443" priority="3911" stopIfTrue="1">
      <formula>$F197=""</formula>
    </cfRule>
    <cfRule type="expression" dxfId="3442" priority="3912" stopIfTrue="1">
      <formula>#REF!&lt;&gt;""</formula>
    </cfRule>
    <cfRule type="expression" dxfId="3441" priority="3913" stopIfTrue="1">
      <formula>AND($G197="",$F197&lt;&gt;"")</formula>
    </cfRule>
  </conditionalFormatting>
  <conditionalFormatting sqref="A197:A201">
    <cfRule type="expression" dxfId="3440" priority="3908" stopIfTrue="1">
      <formula>$F197=""</formula>
    </cfRule>
    <cfRule type="expression" dxfId="3439" priority="3909" stopIfTrue="1">
      <formula>#REF!&lt;&gt;""</formula>
    </cfRule>
    <cfRule type="expression" dxfId="3438" priority="3910" stopIfTrue="1">
      <formula>AND($G197="",$F197&lt;&gt;"")</formula>
    </cfRule>
  </conditionalFormatting>
  <conditionalFormatting sqref="A197:A201">
    <cfRule type="expression" dxfId="3437" priority="3905" stopIfTrue="1">
      <formula>$F197=""</formula>
    </cfRule>
    <cfRule type="expression" dxfId="3436" priority="3906" stopIfTrue="1">
      <formula>#REF!&lt;&gt;""</formula>
    </cfRule>
    <cfRule type="expression" dxfId="3435" priority="3907" stopIfTrue="1">
      <formula>AND($G197="",$F197&lt;&gt;"")</formula>
    </cfRule>
  </conditionalFormatting>
  <conditionalFormatting sqref="A197:A201">
    <cfRule type="expression" dxfId="3434" priority="3902" stopIfTrue="1">
      <formula>$F197=""</formula>
    </cfRule>
    <cfRule type="expression" dxfId="3433" priority="3903" stopIfTrue="1">
      <formula>#REF!&lt;&gt;""</formula>
    </cfRule>
    <cfRule type="expression" dxfId="3432" priority="3904" stopIfTrue="1">
      <formula>AND($G197="",$F197&lt;&gt;"")</formula>
    </cfRule>
  </conditionalFormatting>
  <conditionalFormatting sqref="A197:A201">
    <cfRule type="expression" dxfId="3431" priority="3899" stopIfTrue="1">
      <formula>$F197=""</formula>
    </cfRule>
    <cfRule type="expression" dxfId="3430" priority="3900" stopIfTrue="1">
      <formula>#REF!&lt;&gt;""</formula>
    </cfRule>
    <cfRule type="expression" dxfId="3429" priority="3901" stopIfTrue="1">
      <formula>AND($G197="",$F197&lt;&gt;"")</formula>
    </cfRule>
  </conditionalFormatting>
  <conditionalFormatting sqref="A197:A201">
    <cfRule type="expression" dxfId="3428" priority="3896" stopIfTrue="1">
      <formula>$F197=""</formula>
    </cfRule>
    <cfRule type="expression" dxfId="3427" priority="3897" stopIfTrue="1">
      <formula>#REF!&lt;&gt;""</formula>
    </cfRule>
    <cfRule type="expression" dxfId="3426" priority="3898" stopIfTrue="1">
      <formula>AND($G197="",$F197&lt;&gt;"")</formula>
    </cfRule>
  </conditionalFormatting>
  <conditionalFormatting sqref="A197:A201">
    <cfRule type="expression" dxfId="3425" priority="3893" stopIfTrue="1">
      <formula>$F197=""</formula>
    </cfRule>
    <cfRule type="expression" dxfId="3424" priority="3894" stopIfTrue="1">
      <formula>#REF!&lt;&gt;""</formula>
    </cfRule>
    <cfRule type="expression" dxfId="3423" priority="3895" stopIfTrue="1">
      <formula>AND($G197="",$F197&lt;&gt;"")</formula>
    </cfRule>
  </conditionalFormatting>
  <conditionalFormatting sqref="A197:A201">
    <cfRule type="expression" dxfId="3422" priority="3890" stopIfTrue="1">
      <formula>$F197=""</formula>
    </cfRule>
    <cfRule type="expression" dxfId="3421" priority="3891" stopIfTrue="1">
      <formula>#REF!&lt;&gt;""</formula>
    </cfRule>
    <cfRule type="expression" dxfId="3420" priority="3892" stopIfTrue="1">
      <formula>AND($G197="",$F197&lt;&gt;"")</formula>
    </cfRule>
  </conditionalFormatting>
  <conditionalFormatting sqref="A197:A201">
    <cfRule type="expression" dxfId="3419" priority="3881" stopIfTrue="1">
      <formula>$F197=""</formula>
    </cfRule>
    <cfRule type="expression" dxfId="3418" priority="3882" stopIfTrue="1">
      <formula>#REF!&lt;&gt;""</formula>
    </cfRule>
    <cfRule type="expression" dxfId="3417" priority="3883" stopIfTrue="1">
      <formula>AND($G197="",$F197&lt;&gt;"")</formula>
    </cfRule>
  </conditionalFormatting>
  <conditionalFormatting sqref="A197:A201">
    <cfRule type="expression" dxfId="3416" priority="3879" stopIfTrue="1">
      <formula>$C197=""</formula>
    </cfRule>
    <cfRule type="expression" dxfId="3415" priority="3880" stopIfTrue="1">
      <formula>$G197&lt;&gt;""</formula>
    </cfRule>
  </conditionalFormatting>
  <conditionalFormatting sqref="A197:A201">
    <cfRule type="expression" dxfId="3414" priority="3876" stopIfTrue="1">
      <formula>$F197=""</formula>
    </cfRule>
    <cfRule type="expression" dxfId="3413" priority="3877" stopIfTrue="1">
      <formula>#REF!&lt;&gt;""</formula>
    </cfRule>
    <cfRule type="expression" dxfId="3412" priority="3878" stopIfTrue="1">
      <formula>AND($G197="",$F197&lt;&gt;"")</formula>
    </cfRule>
  </conditionalFormatting>
  <conditionalFormatting sqref="A197:A201">
    <cfRule type="expression" dxfId="3411" priority="3873" stopIfTrue="1">
      <formula>$F197=""</formula>
    </cfRule>
    <cfRule type="expression" dxfId="3410" priority="3874" stopIfTrue="1">
      <formula>#REF!&lt;&gt;""</formula>
    </cfRule>
    <cfRule type="expression" dxfId="3409" priority="3875" stopIfTrue="1">
      <formula>AND($G197="",$F197&lt;&gt;"")</formula>
    </cfRule>
  </conditionalFormatting>
  <conditionalFormatting sqref="A197:A201">
    <cfRule type="expression" dxfId="3408" priority="3870" stopIfTrue="1">
      <formula>$F197=""</formula>
    </cfRule>
    <cfRule type="expression" dxfId="3407" priority="3871" stopIfTrue="1">
      <formula>#REF!&lt;&gt;""</formula>
    </cfRule>
    <cfRule type="expression" dxfId="3406" priority="3872" stopIfTrue="1">
      <formula>AND($G197="",$F197&lt;&gt;"")</formula>
    </cfRule>
  </conditionalFormatting>
  <conditionalFormatting sqref="A197:A201">
    <cfRule type="expression" dxfId="3405" priority="3867" stopIfTrue="1">
      <formula>$F197=""</formula>
    </cfRule>
    <cfRule type="expression" dxfId="3404" priority="3868" stopIfTrue="1">
      <formula>#REF!&lt;&gt;""</formula>
    </cfRule>
    <cfRule type="expression" dxfId="3403" priority="3869" stopIfTrue="1">
      <formula>AND($G197="",$F197&lt;&gt;"")</formula>
    </cfRule>
  </conditionalFormatting>
  <conditionalFormatting sqref="A197:A201">
    <cfRule type="expression" dxfId="3402" priority="3864" stopIfTrue="1">
      <formula>$F197=""</formula>
    </cfRule>
    <cfRule type="expression" dxfId="3401" priority="3865" stopIfTrue="1">
      <formula>#REF!&lt;&gt;""</formula>
    </cfRule>
    <cfRule type="expression" dxfId="3400" priority="3866" stopIfTrue="1">
      <formula>AND($G197="",$F197&lt;&gt;"")</formula>
    </cfRule>
  </conditionalFormatting>
  <conditionalFormatting sqref="A197:A201">
    <cfRule type="expression" dxfId="3399" priority="3862" stopIfTrue="1">
      <formula>$C197=""</formula>
    </cfRule>
    <cfRule type="expression" dxfId="3398" priority="3863" stopIfTrue="1">
      <formula>$G197&lt;&gt;""</formula>
    </cfRule>
  </conditionalFormatting>
  <conditionalFormatting sqref="A197:A201">
    <cfRule type="expression" dxfId="3397" priority="3859" stopIfTrue="1">
      <formula>$F197=""</formula>
    </cfRule>
    <cfRule type="expression" dxfId="3396" priority="3860" stopIfTrue="1">
      <formula>#REF!&lt;&gt;""</formula>
    </cfRule>
    <cfRule type="expression" dxfId="3395" priority="3861" stopIfTrue="1">
      <formula>AND($G197="",$F197&lt;&gt;"")</formula>
    </cfRule>
  </conditionalFormatting>
  <conditionalFormatting sqref="A197:A201">
    <cfRule type="expression" dxfId="3394" priority="3856" stopIfTrue="1">
      <formula>$F197=""</formula>
    </cfRule>
    <cfRule type="expression" dxfId="3393" priority="3857" stopIfTrue="1">
      <formula>#REF!&lt;&gt;""</formula>
    </cfRule>
    <cfRule type="expression" dxfId="3392" priority="3858" stopIfTrue="1">
      <formula>AND($G197="",$F197&lt;&gt;"")</formula>
    </cfRule>
  </conditionalFormatting>
  <conditionalFormatting sqref="A197:A201">
    <cfRule type="expression" dxfId="3391" priority="3853" stopIfTrue="1">
      <formula>$F197=""</formula>
    </cfRule>
    <cfRule type="expression" dxfId="3390" priority="3854" stopIfTrue="1">
      <formula>#REF!&lt;&gt;""</formula>
    </cfRule>
    <cfRule type="expression" dxfId="3389" priority="3855" stopIfTrue="1">
      <formula>AND($G197="",$F197&lt;&gt;"")</formula>
    </cfRule>
  </conditionalFormatting>
  <conditionalFormatting sqref="A197:A201">
    <cfRule type="expression" dxfId="3388" priority="3844" stopIfTrue="1">
      <formula>$F197=""</formula>
    </cfRule>
    <cfRule type="expression" dxfId="3387" priority="3845" stopIfTrue="1">
      <formula>#REF!&lt;&gt;""</formula>
    </cfRule>
    <cfRule type="expression" dxfId="3386" priority="3846" stopIfTrue="1">
      <formula>AND($G197="",$F197&lt;&gt;"")</formula>
    </cfRule>
  </conditionalFormatting>
  <conditionalFormatting sqref="A197:A201">
    <cfRule type="expression" dxfId="3385" priority="3842" stopIfTrue="1">
      <formula>$C197=""</formula>
    </cfRule>
    <cfRule type="expression" dxfId="3384" priority="3843" stopIfTrue="1">
      <formula>$G197&lt;&gt;""</formula>
    </cfRule>
  </conditionalFormatting>
  <conditionalFormatting sqref="A197:A201">
    <cfRule type="expression" dxfId="3383" priority="3839" stopIfTrue="1">
      <formula>$F197=""</formula>
    </cfRule>
    <cfRule type="expression" dxfId="3382" priority="3840" stopIfTrue="1">
      <formula>#REF!&lt;&gt;""</formula>
    </cfRule>
    <cfRule type="expression" dxfId="3381" priority="3841" stopIfTrue="1">
      <formula>AND($G197="",$F197&lt;&gt;"")</formula>
    </cfRule>
  </conditionalFormatting>
  <conditionalFormatting sqref="A197:A201">
    <cfRule type="expression" dxfId="3380" priority="3836" stopIfTrue="1">
      <formula>$F197=""</formula>
    </cfRule>
    <cfRule type="expression" dxfId="3379" priority="3837" stopIfTrue="1">
      <formula>#REF!&lt;&gt;""</formula>
    </cfRule>
    <cfRule type="expression" dxfId="3378" priority="3838" stopIfTrue="1">
      <formula>AND($G197="",$F197&lt;&gt;"")</formula>
    </cfRule>
  </conditionalFormatting>
  <conditionalFormatting sqref="A197:A201">
    <cfRule type="expression" dxfId="3377" priority="3833" stopIfTrue="1">
      <formula>$F197=""</formula>
    </cfRule>
    <cfRule type="expression" dxfId="3376" priority="3834" stopIfTrue="1">
      <formula>#REF!&lt;&gt;""</formula>
    </cfRule>
    <cfRule type="expression" dxfId="3375" priority="3835" stopIfTrue="1">
      <formula>AND($G197="",$F197&lt;&gt;"")</formula>
    </cfRule>
  </conditionalFormatting>
  <conditionalFormatting sqref="A197:A201">
    <cfRule type="expression" dxfId="3374" priority="3830" stopIfTrue="1">
      <formula>$F197=""</formula>
    </cfRule>
    <cfRule type="expression" dxfId="3373" priority="3831" stopIfTrue="1">
      <formula>#REF!&lt;&gt;""</formula>
    </cfRule>
    <cfRule type="expression" dxfId="3372" priority="3832" stopIfTrue="1">
      <formula>AND($G197="",$F197&lt;&gt;"")</formula>
    </cfRule>
  </conditionalFormatting>
  <conditionalFormatting sqref="A198:A201">
    <cfRule type="expression" dxfId="3371" priority="3827" stopIfTrue="1">
      <formula>$F198=""</formula>
    </cfRule>
    <cfRule type="expression" dxfId="3370" priority="3828" stopIfTrue="1">
      <formula>#REF!&lt;&gt;""</formula>
    </cfRule>
    <cfRule type="expression" dxfId="3369" priority="3829" stopIfTrue="1">
      <formula>AND($G198="",$F198&lt;&gt;"")</formula>
    </cfRule>
  </conditionalFormatting>
  <conditionalFormatting sqref="A198:A201">
    <cfRule type="expression" dxfId="3368" priority="3824" stopIfTrue="1">
      <formula>$F198=""</formula>
    </cfRule>
    <cfRule type="expression" dxfId="3367" priority="3825" stopIfTrue="1">
      <formula>#REF!&lt;&gt;""</formula>
    </cfRule>
    <cfRule type="expression" dxfId="3366" priority="3826" stopIfTrue="1">
      <formula>AND($G198="",$F198&lt;&gt;"")</formula>
    </cfRule>
  </conditionalFormatting>
  <conditionalFormatting sqref="A198:A201">
    <cfRule type="expression" dxfId="3365" priority="3822" stopIfTrue="1">
      <formula>$C198=""</formula>
    </cfRule>
    <cfRule type="expression" dxfId="3364" priority="3823" stopIfTrue="1">
      <formula>$G198&lt;&gt;""</formula>
    </cfRule>
  </conditionalFormatting>
  <conditionalFormatting sqref="A198:A201">
    <cfRule type="expression" dxfId="3363" priority="3819" stopIfTrue="1">
      <formula>$F198=""</formula>
    </cfRule>
    <cfRule type="expression" dxfId="3362" priority="3820" stopIfTrue="1">
      <formula>#REF!&lt;&gt;""</formula>
    </cfRule>
    <cfRule type="expression" dxfId="3361" priority="3821" stopIfTrue="1">
      <formula>AND($G198="",$F198&lt;&gt;"")</formula>
    </cfRule>
  </conditionalFormatting>
  <conditionalFormatting sqref="A198:A201">
    <cfRule type="expression" dxfId="3360" priority="3816" stopIfTrue="1">
      <formula>$F198=""</formula>
    </cfRule>
    <cfRule type="expression" dxfId="3359" priority="3817" stopIfTrue="1">
      <formula>#REF!&lt;&gt;""</formula>
    </cfRule>
    <cfRule type="expression" dxfId="3358" priority="3818" stopIfTrue="1">
      <formula>AND($G198="",$F198&lt;&gt;"")</formula>
    </cfRule>
  </conditionalFormatting>
  <conditionalFormatting sqref="A198:A201">
    <cfRule type="expression" dxfId="3357" priority="3813" stopIfTrue="1">
      <formula>$F198=""</formula>
    </cfRule>
    <cfRule type="expression" dxfId="3356" priority="3814" stopIfTrue="1">
      <formula>#REF!&lt;&gt;""</formula>
    </cfRule>
    <cfRule type="expression" dxfId="3355" priority="3815" stopIfTrue="1">
      <formula>AND($G198="",$F198&lt;&gt;"")</formula>
    </cfRule>
  </conditionalFormatting>
  <conditionalFormatting sqref="A198:A201">
    <cfRule type="expression" dxfId="3354" priority="3807" stopIfTrue="1">
      <formula>$F198=""</formula>
    </cfRule>
    <cfRule type="expression" dxfId="3353" priority="3808" stopIfTrue="1">
      <formula>#REF!&lt;&gt;""</formula>
    </cfRule>
    <cfRule type="expression" dxfId="3352" priority="3809" stopIfTrue="1">
      <formula>AND($G198="",$F198&lt;&gt;"")</formula>
    </cfRule>
  </conditionalFormatting>
  <conditionalFormatting sqref="A198:A201">
    <cfRule type="expression" dxfId="3351" priority="3805" stopIfTrue="1">
      <formula>$C198=""</formula>
    </cfRule>
    <cfRule type="expression" dxfId="3350" priority="3806" stopIfTrue="1">
      <formula>$G198&lt;&gt;""</formula>
    </cfRule>
  </conditionalFormatting>
  <conditionalFormatting sqref="A198:A201">
    <cfRule type="expression" dxfId="3349" priority="3802" stopIfTrue="1">
      <formula>$F198=""</formula>
    </cfRule>
    <cfRule type="expression" dxfId="3348" priority="3803" stopIfTrue="1">
      <formula>#REF!&lt;&gt;""</formula>
    </cfRule>
    <cfRule type="expression" dxfId="3347" priority="3804" stopIfTrue="1">
      <formula>AND($G198="",$F198&lt;&gt;"")</formula>
    </cfRule>
  </conditionalFormatting>
  <conditionalFormatting sqref="A198:A201">
    <cfRule type="expression" dxfId="3346" priority="3799" stopIfTrue="1">
      <formula>$F198=""</formula>
    </cfRule>
    <cfRule type="expression" dxfId="3345" priority="3800" stopIfTrue="1">
      <formula>#REF!&lt;&gt;""</formula>
    </cfRule>
    <cfRule type="expression" dxfId="3344" priority="3801" stopIfTrue="1">
      <formula>AND($G198="",$F198&lt;&gt;"")</formula>
    </cfRule>
  </conditionalFormatting>
  <conditionalFormatting sqref="A198:A201">
    <cfRule type="expression" dxfId="3343" priority="3796" stopIfTrue="1">
      <formula>$F198=""</formula>
    </cfRule>
    <cfRule type="expression" dxfId="3342" priority="3797" stopIfTrue="1">
      <formula>#REF!&lt;&gt;""</formula>
    </cfRule>
    <cfRule type="expression" dxfId="3341" priority="3798" stopIfTrue="1">
      <formula>AND($G198="",$F198&lt;&gt;"")</formula>
    </cfRule>
  </conditionalFormatting>
  <conditionalFormatting sqref="A198:A201">
    <cfRule type="expression" dxfId="3340" priority="3793" stopIfTrue="1">
      <formula>$F198=""</formula>
    </cfRule>
    <cfRule type="expression" dxfId="3339" priority="3794" stopIfTrue="1">
      <formula>#REF!&lt;&gt;""</formula>
    </cfRule>
    <cfRule type="expression" dxfId="3338" priority="3795" stopIfTrue="1">
      <formula>AND($G198="",$F198&lt;&gt;"")</formula>
    </cfRule>
  </conditionalFormatting>
  <conditionalFormatting sqref="A197:A201">
    <cfRule type="expression" dxfId="3337" priority="3791" stopIfTrue="1">
      <formula>$C197=""</formula>
    </cfRule>
    <cfRule type="expression" dxfId="3336" priority="3792" stopIfTrue="1">
      <formula>$E197&lt;&gt;""</formula>
    </cfRule>
  </conditionalFormatting>
  <conditionalFormatting sqref="A197:A201">
    <cfRule type="expression" dxfId="3335" priority="3789" stopIfTrue="1">
      <formula>$C197=""</formula>
    </cfRule>
    <cfRule type="expression" dxfId="3334" priority="3790" stopIfTrue="1">
      <formula>$E197&lt;&gt;""</formula>
    </cfRule>
  </conditionalFormatting>
  <conditionalFormatting sqref="A197:A201">
    <cfRule type="expression" dxfId="3333" priority="3787" stopIfTrue="1">
      <formula>$C197=""</formula>
    </cfRule>
    <cfRule type="expression" dxfId="3332" priority="3788" stopIfTrue="1">
      <formula>$G197&lt;&gt;""</formula>
    </cfRule>
  </conditionalFormatting>
  <conditionalFormatting sqref="A197:A201">
    <cfRule type="expression" dxfId="3331" priority="3785" stopIfTrue="1">
      <formula>$C197=""</formula>
    </cfRule>
    <cfRule type="expression" dxfId="3330" priority="3786" stopIfTrue="1">
      <formula>$E197&lt;&gt;""</formula>
    </cfRule>
  </conditionalFormatting>
  <conditionalFormatting sqref="A197:A201">
    <cfRule type="expression" dxfId="3329" priority="3783" stopIfTrue="1">
      <formula>$C197=""</formula>
    </cfRule>
    <cfRule type="expression" dxfId="3328" priority="3784" stopIfTrue="1">
      <formula>$E197&lt;&gt;""</formula>
    </cfRule>
  </conditionalFormatting>
  <conditionalFormatting sqref="A197:A201">
    <cfRule type="expression" dxfId="3327" priority="3781" stopIfTrue="1">
      <formula>$C197=""</formula>
    </cfRule>
    <cfRule type="expression" dxfId="3326" priority="3782" stopIfTrue="1">
      <formula>$G197&lt;&gt;""</formula>
    </cfRule>
  </conditionalFormatting>
  <conditionalFormatting sqref="A197:A201">
    <cfRule type="expression" dxfId="3325" priority="3779" stopIfTrue="1">
      <formula>$C197=""</formula>
    </cfRule>
    <cfRule type="expression" dxfId="3324" priority="3780" stopIfTrue="1">
      <formula>$E197&lt;&gt;""</formula>
    </cfRule>
  </conditionalFormatting>
  <conditionalFormatting sqref="A197:A201">
    <cfRule type="expression" dxfId="3323" priority="3777" stopIfTrue="1">
      <formula>$C197=""</formula>
    </cfRule>
    <cfRule type="expression" dxfId="3322" priority="3778" stopIfTrue="1">
      <formula>$E197&lt;&gt;""</formula>
    </cfRule>
  </conditionalFormatting>
  <conditionalFormatting sqref="A197:A201">
    <cfRule type="expression" dxfId="3321" priority="3774" stopIfTrue="1">
      <formula>$F197=""</formula>
    </cfRule>
    <cfRule type="expression" dxfId="3320" priority="3775" stopIfTrue="1">
      <formula>#REF!&lt;&gt;""</formula>
    </cfRule>
    <cfRule type="expression" dxfId="3319" priority="3776" stopIfTrue="1">
      <formula>AND($G197="",$F197&lt;&gt;"")</formula>
    </cfRule>
  </conditionalFormatting>
  <conditionalFormatting sqref="A197:A201">
    <cfRule type="expression" dxfId="3318" priority="3771" stopIfTrue="1">
      <formula>$F197=""</formula>
    </cfRule>
    <cfRule type="expression" dxfId="3317" priority="3772" stopIfTrue="1">
      <formula>#REF!&lt;&gt;""</formula>
    </cfRule>
    <cfRule type="expression" dxfId="3316" priority="3773" stopIfTrue="1">
      <formula>AND($G197="",$F197&lt;&gt;"")</formula>
    </cfRule>
  </conditionalFormatting>
  <conditionalFormatting sqref="A197:A201">
    <cfRule type="expression" dxfId="3315" priority="3769" stopIfTrue="1">
      <formula>$C197=""</formula>
    </cfRule>
    <cfRule type="expression" dxfId="3314" priority="3770" stopIfTrue="1">
      <formula>$G197&lt;&gt;""</formula>
    </cfRule>
  </conditionalFormatting>
  <conditionalFormatting sqref="A197:A201">
    <cfRule type="expression" dxfId="3313" priority="3766" stopIfTrue="1">
      <formula>$F197=""</formula>
    </cfRule>
    <cfRule type="expression" dxfId="3312" priority="3767" stopIfTrue="1">
      <formula>#REF!&lt;&gt;""</formula>
    </cfRule>
    <cfRule type="expression" dxfId="3311" priority="3768" stopIfTrue="1">
      <formula>AND($G197="",$F197&lt;&gt;"")</formula>
    </cfRule>
  </conditionalFormatting>
  <conditionalFormatting sqref="A197:A201">
    <cfRule type="expression" dxfId="3310" priority="3763" stopIfTrue="1">
      <formula>$F197=""</formula>
    </cfRule>
    <cfRule type="expression" dxfId="3309" priority="3764" stopIfTrue="1">
      <formula>#REF!&lt;&gt;""</formula>
    </cfRule>
    <cfRule type="expression" dxfId="3308" priority="3765" stopIfTrue="1">
      <formula>AND($G197="",$F197&lt;&gt;"")</formula>
    </cfRule>
  </conditionalFormatting>
  <conditionalFormatting sqref="A197:A201">
    <cfRule type="expression" dxfId="3307" priority="3760" stopIfTrue="1">
      <formula>$F197=""</formula>
    </cfRule>
    <cfRule type="expression" dxfId="3306" priority="3761" stopIfTrue="1">
      <formula>#REF!&lt;&gt;""</formula>
    </cfRule>
    <cfRule type="expression" dxfId="3305" priority="3762" stopIfTrue="1">
      <formula>AND($G197="",$F197&lt;&gt;"")</formula>
    </cfRule>
  </conditionalFormatting>
  <conditionalFormatting sqref="A197:A201">
    <cfRule type="expression" dxfId="3304" priority="3751" stopIfTrue="1">
      <formula>$F197=""</formula>
    </cfRule>
    <cfRule type="expression" dxfId="3303" priority="3752" stopIfTrue="1">
      <formula>#REF!&lt;&gt;""</formula>
    </cfRule>
    <cfRule type="expression" dxfId="3302" priority="3753" stopIfTrue="1">
      <formula>AND($G197="",$F197&lt;&gt;"")</formula>
    </cfRule>
  </conditionalFormatting>
  <conditionalFormatting sqref="A197:A201">
    <cfRule type="expression" dxfId="3301" priority="3749" stopIfTrue="1">
      <formula>$C197=""</formula>
    </cfRule>
    <cfRule type="expression" dxfId="3300" priority="3750" stopIfTrue="1">
      <formula>$G197&lt;&gt;""</formula>
    </cfRule>
  </conditionalFormatting>
  <conditionalFormatting sqref="A197:A201">
    <cfRule type="expression" dxfId="3299" priority="3746" stopIfTrue="1">
      <formula>$F197=""</formula>
    </cfRule>
    <cfRule type="expression" dxfId="3298" priority="3747" stopIfTrue="1">
      <formula>#REF!&lt;&gt;""</formula>
    </cfRule>
    <cfRule type="expression" dxfId="3297" priority="3748" stopIfTrue="1">
      <formula>AND($G197="",$F197&lt;&gt;"")</formula>
    </cfRule>
  </conditionalFormatting>
  <conditionalFormatting sqref="A197:A201">
    <cfRule type="expression" dxfId="3296" priority="3743" stopIfTrue="1">
      <formula>$F197=""</formula>
    </cfRule>
    <cfRule type="expression" dxfId="3295" priority="3744" stopIfTrue="1">
      <formula>#REF!&lt;&gt;""</formula>
    </cfRule>
    <cfRule type="expression" dxfId="3294" priority="3745" stopIfTrue="1">
      <formula>AND($G197="",$F197&lt;&gt;"")</formula>
    </cfRule>
  </conditionalFormatting>
  <conditionalFormatting sqref="A197:A201">
    <cfRule type="expression" dxfId="3293" priority="3740" stopIfTrue="1">
      <formula>$F197=""</formula>
    </cfRule>
    <cfRule type="expression" dxfId="3292" priority="3741" stopIfTrue="1">
      <formula>#REF!&lt;&gt;""</formula>
    </cfRule>
    <cfRule type="expression" dxfId="3291" priority="3742" stopIfTrue="1">
      <formula>AND($G197="",$F197&lt;&gt;"")</formula>
    </cfRule>
  </conditionalFormatting>
  <conditionalFormatting sqref="A197:A201">
    <cfRule type="expression" dxfId="3290" priority="3737" stopIfTrue="1">
      <formula>$F197=""</formula>
    </cfRule>
    <cfRule type="expression" dxfId="3289" priority="3738" stopIfTrue="1">
      <formula>#REF!&lt;&gt;""</formula>
    </cfRule>
    <cfRule type="expression" dxfId="3288" priority="3739" stopIfTrue="1">
      <formula>AND($G197="",$F197&lt;&gt;"")</formula>
    </cfRule>
  </conditionalFormatting>
  <conditionalFormatting sqref="A197:A201">
    <cfRule type="expression" dxfId="3287" priority="3735" stopIfTrue="1">
      <formula>$C197=""</formula>
    </cfRule>
    <cfRule type="expression" dxfId="3286" priority="3736" stopIfTrue="1">
      <formula>$G197&lt;&gt;""</formula>
    </cfRule>
  </conditionalFormatting>
  <conditionalFormatting sqref="A197:A201">
    <cfRule type="expression" dxfId="3285" priority="3733" stopIfTrue="1">
      <formula>$C197=""</formula>
    </cfRule>
    <cfRule type="expression" dxfId="3284" priority="3734" stopIfTrue="1">
      <formula>$E197&lt;&gt;""</formula>
    </cfRule>
  </conditionalFormatting>
  <conditionalFormatting sqref="A197:A201">
    <cfRule type="expression" dxfId="3283" priority="3731" stopIfTrue="1">
      <formula>$C197=""</formula>
    </cfRule>
    <cfRule type="expression" dxfId="3282" priority="3732" stopIfTrue="1">
      <formula>$E197&lt;&gt;""</formula>
    </cfRule>
  </conditionalFormatting>
  <conditionalFormatting sqref="A197:A201">
    <cfRule type="expression" dxfId="3281" priority="3729" stopIfTrue="1">
      <formula>$C197=""</formula>
    </cfRule>
    <cfRule type="expression" dxfId="3280" priority="3730" stopIfTrue="1">
      <formula>$G197&lt;&gt;""</formula>
    </cfRule>
  </conditionalFormatting>
  <conditionalFormatting sqref="A197:A201">
    <cfRule type="expression" dxfId="3279" priority="3727" stopIfTrue="1">
      <formula>$C197=""</formula>
    </cfRule>
    <cfRule type="expression" dxfId="3278" priority="3728" stopIfTrue="1">
      <formula>$E197&lt;&gt;""</formula>
    </cfRule>
  </conditionalFormatting>
  <conditionalFormatting sqref="A197:A201">
    <cfRule type="expression" dxfId="3277" priority="3725" stopIfTrue="1">
      <formula>$C197=""</formula>
    </cfRule>
    <cfRule type="expression" dxfId="3276" priority="3726" stopIfTrue="1">
      <formula>$E197&lt;&gt;""</formula>
    </cfRule>
  </conditionalFormatting>
  <conditionalFormatting sqref="A197:A201">
    <cfRule type="expression" dxfId="3275" priority="3722" stopIfTrue="1">
      <formula>$F197=""</formula>
    </cfRule>
    <cfRule type="expression" dxfId="3274" priority="3723" stopIfTrue="1">
      <formula>#REF!&lt;&gt;""</formula>
    </cfRule>
    <cfRule type="expression" dxfId="3273" priority="3724" stopIfTrue="1">
      <formula>AND($G197="",$F197&lt;&gt;"")</formula>
    </cfRule>
  </conditionalFormatting>
  <conditionalFormatting sqref="A197:A201">
    <cfRule type="expression" dxfId="3272" priority="3719" stopIfTrue="1">
      <formula>$F197=""</formula>
    </cfRule>
    <cfRule type="expression" dxfId="3271" priority="3720" stopIfTrue="1">
      <formula>#REF!&lt;&gt;""</formula>
    </cfRule>
    <cfRule type="expression" dxfId="3270" priority="3721" stopIfTrue="1">
      <formula>AND($G197="",$F197&lt;&gt;"")</formula>
    </cfRule>
  </conditionalFormatting>
  <conditionalFormatting sqref="A197:A201">
    <cfRule type="expression" dxfId="3269" priority="3716" stopIfTrue="1">
      <formula>$F197=""</formula>
    </cfRule>
    <cfRule type="expression" dxfId="3268" priority="3717" stopIfTrue="1">
      <formula>#REF!&lt;&gt;""</formula>
    </cfRule>
    <cfRule type="expression" dxfId="3267" priority="3718" stopIfTrue="1">
      <formula>AND($G197="",$F197&lt;&gt;"")</formula>
    </cfRule>
  </conditionalFormatting>
  <conditionalFormatting sqref="A197:A201">
    <cfRule type="expression" dxfId="3266" priority="3713" stopIfTrue="1">
      <formula>$F197=""</formula>
    </cfRule>
    <cfRule type="expression" dxfId="3265" priority="3714" stopIfTrue="1">
      <formula>#REF!&lt;&gt;""</formula>
    </cfRule>
    <cfRule type="expression" dxfId="3264" priority="3715" stopIfTrue="1">
      <formula>AND($G197="",$F197&lt;&gt;"")</formula>
    </cfRule>
  </conditionalFormatting>
  <conditionalFormatting sqref="A197:A201">
    <cfRule type="expression" dxfId="3263" priority="3710" stopIfTrue="1">
      <formula>$F197=""</formula>
    </cfRule>
    <cfRule type="expression" dxfId="3262" priority="3711" stopIfTrue="1">
      <formula>#REF!&lt;&gt;""</formula>
    </cfRule>
    <cfRule type="expression" dxfId="3261" priority="3712" stopIfTrue="1">
      <formula>AND($G197="",$F197&lt;&gt;"")</formula>
    </cfRule>
  </conditionalFormatting>
  <conditionalFormatting sqref="A155:A157">
    <cfRule type="expression" dxfId="3260" priority="3707" stopIfTrue="1">
      <formula>$F155=""</formula>
    </cfRule>
    <cfRule type="expression" dxfId="3259" priority="3708" stopIfTrue="1">
      <formula>#REF!&lt;&gt;""</formula>
    </cfRule>
    <cfRule type="expression" dxfId="3258" priority="3709" stopIfTrue="1">
      <formula>AND($G155="",$F155&lt;&gt;"")</formula>
    </cfRule>
  </conditionalFormatting>
  <conditionalFormatting sqref="A155:A157">
    <cfRule type="expression" dxfId="3257" priority="3704" stopIfTrue="1">
      <formula>$F155=""</formula>
    </cfRule>
    <cfRule type="expression" dxfId="3256" priority="3705" stopIfTrue="1">
      <formula>#REF!&lt;&gt;""</formula>
    </cfRule>
    <cfRule type="expression" dxfId="3255" priority="3706" stopIfTrue="1">
      <formula>AND($G155="",$F155&lt;&gt;"")</formula>
    </cfRule>
  </conditionalFormatting>
  <conditionalFormatting sqref="A155:A157">
    <cfRule type="expression" dxfId="3254" priority="3701" stopIfTrue="1">
      <formula>$F155=""</formula>
    </cfRule>
    <cfRule type="expression" dxfId="3253" priority="3702" stopIfTrue="1">
      <formula>#REF!&lt;&gt;""</formula>
    </cfRule>
    <cfRule type="expression" dxfId="3252" priority="3703" stopIfTrue="1">
      <formula>AND($G155="",$F155&lt;&gt;"")</formula>
    </cfRule>
  </conditionalFormatting>
  <conditionalFormatting sqref="A155:A157">
    <cfRule type="expression" dxfId="3251" priority="3692" stopIfTrue="1">
      <formula>$F155=""</formula>
    </cfRule>
    <cfRule type="expression" dxfId="3250" priority="3693" stopIfTrue="1">
      <formula>#REF!&lt;&gt;""</formula>
    </cfRule>
    <cfRule type="expression" dxfId="3249" priority="3694" stopIfTrue="1">
      <formula>AND($G155="",$F155&lt;&gt;"")</formula>
    </cfRule>
  </conditionalFormatting>
  <conditionalFormatting sqref="A155:A157">
    <cfRule type="expression" dxfId="3248" priority="3690" stopIfTrue="1">
      <formula>$C155=""</formula>
    </cfRule>
    <cfRule type="expression" dxfId="3247" priority="3691" stopIfTrue="1">
      <formula>$G155&lt;&gt;""</formula>
    </cfRule>
  </conditionalFormatting>
  <conditionalFormatting sqref="A155:A157">
    <cfRule type="expression" dxfId="3246" priority="3687" stopIfTrue="1">
      <formula>$F155=""</formula>
    </cfRule>
    <cfRule type="expression" dxfId="3245" priority="3688" stopIfTrue="1">
      <formula>#REF!&lt;&gt;""</formula>
    </cfRule>
    <cfRule type="expression" dxfId="3244" priority="3689" stopIfTrue="1">
      <formula>AND($G155="",$F155&lt;&gt;"")</formula>
    </cfRule>
  </conditionalFormatting>
  <conditionalFormatting sqref="A155:A157">
    <cfRule type="expression" dxfId="3243" priority="3684" stopIfTrue="1">
      <formula>$F155=""</formula>
    </cfRule>
    <cfRule type="expression" dxfId="3242" priority="3685" stopIfTrue="1">
      <formula>#REF!&lt;&gt;""</formula>
    </cfRule>
    <cfRule type="expression" dxfId="3241" priority="3686" stopIfTrue="1">
      <formula>AND($G155="",$F155&lt;&gt;"")</formula>
    </cfRule>
  </conditionalFormatting>
  <conditionalFormatting sqref="A155:A157">
    <cfRule type="expression" dxfId="3240" priority="3681" stopIfTrue="1">
      <formula>$F155=""</formula>
    </cfRule>
    <cfRule type="expression" dxfId="3239" priority="3682" stopIfTrue="1">
      <formula>#REF!&lt;&gt;""</formula>
    </cfRule>
    <cfRule type="expression" dxfId="3238" priority="3683" stopIfTrue="1">
      <formula>AND($G155="",$F155&lt;&gt;"")</formula>
    </cfRule>
  </conditionalFormatting>
  <conditionalFormatting sqref="A155:A157">
    <cfRule type="expression" dxfId="3237" priority="3678" stopIfTrue="1">
      <formula>$F155=""</formula>
    </cfRule>
    <cfRule type="expression" dxfId="3236" priority="3679" stopIfTrue="1">
      <formula>#REF!&lt;&gt;""</formula>
    </cfRule>
    <cfRule type="expression" dxfId="3235" priority="3680" stopIfTrue="1">
      <formula>AND($G155="",$F155&lt;&gt;"")</formula>
    </cfRule>
  </conditionalFormatting>
  <conditionalFormatting sqref="A155:A157">
    <cfRule type="expression" dxfId="3234" priority="3676" stopIfTrue="1">
      <formula>$C155=""</formula>
    </cfRule>
    <cfRule type="expression" dxfId="3233" priority="3677" stopIfTrue="1">
      <formula>$G155&lt;&gt;""</formula>
    </cfRule>
  </conditionalFormatting>
  <conditionalFormatting sqref="A155:A157">
    <cfRule type="expression" dxfId="3232" priority="3673" stopIfTrue="1">
      <formula>$F155=""</formula>
    </cfRule>
    <cfRule type="expression" dxfId="3231" priority="3674" stopIfTrue="1">
      <formula>#REF!&lt;&gt;""</formula>
    </cfRule>
    <cfRule type="expression" dxfId="3230" priority="3675" stopIfTrue="1">
      <formula>AND($G155="",$F155&lt;&gt;"")</formula>
    </cfRule>
  </conditionalFormatting>
  <conditionalFormatting sqref="A155:A157">
    <cfRule type="expression" dxfId="3229" priority="3670" stopIfTrue="1">
      <formula>$F155=""</formula>
    </cfRule>
    <cfRule type="expression" dxfId="3228" priority="3671" stopIfTrue="1">
      <formula>#REF!&lt;&gt;""</formula>
    </cfRule>
    <cfRule type="expression" dxfId="3227" priority="3672" stopIfTrue="1">
      <formula>AND($G155="",$F155&lt;&gt;"")</formula>
    </cfRule>
  </conditionalFormatting>
  <conditionalFormatting sqref="A155:A157">
    <cfRule type="expression" dxfId="3226" priority="3667" stopIfTrue="1">
      <formula>$F155=""</formula>
    </cfRule>
    <cfRule type="expression" dxfId="3225" priority="3668" stopIfTrue="1">
      <formula>#REF!&lt;&gt;""</formula>
    </cfRule>
    <cfRule type="expression" dxfId="3224" priority="3669" stopIfTrue="1">
      <formula>AND($G155="",$F155&lt;&gt;"")</formula>
    </cfRule>
  </conditionalFormatting>
  <conditionalFormatting sqref="A155:A157">
    <cfRule type="expression" dxfId="3223" priority="3664" stopIfTrue="1">
      <formula>$F155=""</formula>
    </cfRule>
    <cfRule type="expression" dxfId="3222" priority="3665" stopIfTrue="1">
      <formula>#REF!&lt;&gt;""</formula>
    </cfRule>
    <cfRule type="expression" dxfId="3221" priority="3666" stopIfTrue="1">
      <formula>AND($G155="",$F155&lt;&gt;"")</formula>
    </cfRule>
  </conditionalFormatting>
  <conditionalFormatting sqref="A155:A157">
    <cfRule type="expression" dxfId="3220" priority="3661" stopIfTrue="1">
      <formula>$F155=""</formula>
    </cfRule>
    <cfRule type="expression" dxfId="3219" priority="3662" stopIfTrue="1">
      <formula>#REF!&lt;&gt;""</formula>
    </cfRule>
    <cfRule type="expression" dxfId="3218" priority="3663" stopIfTrue="1">
      <formula>AND($G155="",$F155&lt;&gt;"")</formula>
    </cfRule>
  </conditionalFormatting>
  <conditionalFormatting sqref="A155:A157">
    <cfRule type="expression" dxfId="3217" priority="3658" stopIfTrue="1">
      <formula>$F155=""</formula>
    </cfRule>
    <cfRule type="expression" dxfId="3216" priority="3659" stopIfTrue="1">
      <formula>#REF!&lt;&gt;""</formula>
    </cfRule>
    <cfRule type="expression" dxfId="3215" priority="3660" stopIfTrue="1">
      <formula>AND($G155="",$F155&lt;&gt;"")</formula>
    </cfRule>
  </conditionalFormatting>
  <conditionalFormatting sqref="A155:A157">
    <cfRule type="expression" dxfId="3214" priority="3655" stopIfTrue="1">
      <formula>$F155=""</formula>
    </cfRule>
    <cfRule type="expression" dxfId="3213" priority="3656" stopIfTrue="1">
      <formula>#REF!&lt;&gt;""</formula>
    </cfRule>
    <cfRule type="expression" dxfId="3212" priority="3657" stopIfTrue="1">
      <formula>AND($G155="",$F155&lt;&gt;"")</formula>
    </cfRule>
  </conditionalFormatting>
  <conditionalFormatting sqref="A155:A157">
    <cfRule type="expression" dxfId="3211" priority="3652" stopIfTrue="1">
      <formula>$F155=""</formula>
    </cfRule>
    <cfRule type="expression" dxfId="3210" priority="3653" stopIfTrue="1">
      <formula>#REF!&lt;&gt;""</formula>
    </cfRule>
    <cfRule type="expression" dxfId="3209" priority="3654" stopIfTrue="1">
      <formula>AND($G155="",$F155&lt;&gt;"")</formula>
    </cfRule>
  </conditionalFormatting>
  <conditionalFormatting sqref="A155:A157">
    <cfRule type="expression" dxfId="3208" priority="3643" stopIfTrue="1">
      <formula>$F155=""</formula>
    </cfRule>
    <cfRule type="expression" dxfId="3207" priority="3644" stopIfTrue="1">
      <formula>#REF!&lt;&gt;""</formula>
    </cfRule>
    <cfRule type="expression" dxfId="3206" priority="3645" stopIfTrue="1">
      <formula>AND($G155="",$F155&lt;&gt;"")</formula>
    </cfRule>
  </conditionalFormatting>
  <conditionalFormatting sqref="A155:A157">
    <cfRule type="expression" dxfId="3205" priority="3641" stopIfTrue="1">
      <formula>$C155=""</formula>
    </cfRule>
    <cfRule type="expression" dxfId="3204" priority="3642" stopIfTrue="1">
      <formula>$G155&lt;&gt;""</formula>
    </cfRule>
  </conditionalFormatting>
  <conditionalFormatting sqref="A155:A157">
    <cfRule type="expression" dxfId="3203" priority="3638" stopIfTrue="1">
      <formula>$F155=""</formula>
    </cfRule>
    <cfRule type="expression" dxfId="3202" priority="3639" stopIfTrue="1">
      <formula>#REF!&lt;&gt;""</formula>
    </cfRule>
    <cfRule type="expression" dxfId="3201" priority="3640" stopIfTrue="1">
      <formula>AND($G155="",$F155&lt;&gt;"")</formula>
    </cfRule>
  </conditionalFormatting>
  <conditionalFormatting sqref="A155:A157">
    <cfRule type="expression" dxfId="3200" priority="3635" stopIfTrue="1">
      <formula>$F155=""</formula>
    </cfRule>
    <cfRule type="expression" dxfId="3199" priority="3636" stopIfTrue="1">
      <formula>#REF!&lt;&gt;""</formula>
    </cfRule>
    <cfRule type="expression" dxfId="3198" priority="3637" stopIfTrue="1">
      <formula>AND($G155="",$F155&lt;&gt;"")</formula>
    </cfRule>
  </conditionalFormatting>
  <conditionalFormatting sqref="A155:A157">
    <cfRule type="expression" dxfId="3197" priority="3632" stopIfTrue="1">
      <formula>$F155=""</formula>
    </cfRule>
    <cfRule type="expression" dxfId="3196" priority="3633" stopIfTrue="1">
      <formula>#REF!&lt;&gt;""</formula>
    </cfRule>
    <cfRule type="expression" dxfId="3195" priority="3634" stopIfTrue="1">
      <formula>AND($G155="",$F155&lt;&gt;"")</formula>
    </cfRule>
  </conditionalFormatting>
  <conditionalFormatting sqref="A155:A157">
    <cfRule type="expression" dxfId="3194" priority="3629" stopIfTrue="1">
      <formula>$F155=""</formula>
    </cfRule>
    <cfRule type="expression" dxfId="3193" priority="3630" stopIfTrue="1">
      <formula>#REF!&lt;&gt;""</formula>
    </cfRule>
    <cfRule type="expression" dxfId="3192" priority="3631" stopIfTrue="1">
      <formula>AND($G155="",$F155&lt;&gt;"")</formula>
    </cfRule>
  </conditionalFormatting>
  <conditionalFormatting sqref="A155:A157">
    <cfRule type="expression" dxfId="3191" priority="3626" stopIfTrue="1">
      <formula>$F155=""</formula>
    </cfRule>
    <cfRule type="expression" dxfId="3190" priority="3627" stopIfTrue="1">
      <formula>#REF!&lt;&gt;""</formula>
    </cfRule>
    <cfRule type="expression" dxfId="3189" priority="3628" stopIfTrue="1">
      <formula>AND($G155="",$F155&lt;&gt;"")</formula>
    </cfRule>
  </conditionalFormatting>
  <conditionalFormatting sqref="A155:A157">
    <cfRule type="expression" dxfId="3188" priority="3624" stopIfTrue="1">
      <formula>$C155=""</formula>
    </cfRule>
    <cfRule type="expression" dxfId="3187" priority="3625" stopIfTrue="1">
      <formula>$G155&lt;&gt;""</formula>
    </cfRule>
  </conditionalFormatting>
  <conditionalFormatting sqref="A155:A157">
    <cfRule type="expression" dxfId="3186" priority="3621" stopIfTrue="1">
      <formula>$F155=""</formula>
    </cfRule>
    <cfRule type="expression" dxfId="3185" priority="3622" stopIfTrue="1">
      <formula>#REF!&lt;&gt;""</formula>
    </cfRule>
    <cfRule type="expression" dxfId="3184" priority="3623" stopIfTrue="1">
      <formula>AND($G155="",$F155&lt;&gt;"")</formula>
    </cfRule>
  </conditionalFormatting>
  <conditionalFormatting sqref="A155:A157">
    <cfRule type="expression" dxfId="3183" priority="3618" stopIfTrue="1">
      <formula>$F155=""</formula>
    </cfRule>
    <cfRule type="expression" dxfId="3182" priority="3619" stopIfTrue="1">
      <formula>#REF!&lt;&gt;""</formula>
    </cfRule>
    <cfRule type="expression" dxfId="3181" priority="3620" stopIfTrue="1">
      <formula>AND($G155="",$F155&lt;&gt;"")</formula>
    </cfRule>
  </conditionalFormatting>
  <conditionalFormatting sqref="A155:A157">
    <cfRule type="expression" dxfId="3180" priority="3615" stopIfTrue="1">
      <formula>$F155=""</formula>
    </cfRule>
    <cfRule type="expression" dxfId="3179" priority="3616" stopIfTrue="1">
      <formula>#REF!&lt;&gt;""</formula>
    </cfRule>
    <cfRule type="expression" dxfId="3178" priority="3617" stopIfTrue="1">
      <formula>AND($G155="",$F155&lt;&gt;"")</formula>
    </cfRule>
  </conditionalFormatting>
  <conditionalFormatting sqref="A155:A157">
    <cfRule type="expression" dxfId="3177" priority="3606" stopIfTrue="1">
      <formula>$F155=""</formula>
    </cfRule>
    <cfRule type="expression" dxfId="3176" priority="3607" stopIfTrue="1">
      <formula>#REF!&lt;&gt;""</formula>
    </cfRule>
    <cfRule type="expression" dxfId="3175" priority="3608" stopIfTrue="1">
      <formula>AND($G155="",$F155&lt;&gt;"")</formula>
    </cfRule>
  </conditionalFormatting>
  <conditionalFormatting sqref="A155:A157">
    <cfRule type="expression" dxfId="3174" priority="3604" stopIfTrue="1">
      <formula>$C155=""</formula>
    </cfRule>
    <cfRule type="expression" dxfId="3173" priority="3605" stopIfTrue="1">
      <formula>$G155&lt;&gt;""</formula>
    </cfRule>
  </conditionalFormatting>
  <conditionalFormatting sqref="A155:A157">
    <cfRule type="expression" dxfId="3172" priority="3601" stopIfTrue="1">
      <formula>$F155=""</formula>
    </cfRule>
    <cfRule type="expression" dxfId="3171" priority="3602" stopIfTrue="1">
      <formula>#REF!&lt;&gt;""</formula>
    </cfRule>
    <cfRule type="expression" dxfId="3170" priority="3603" stopIfTrue="1">
      <formula>AND($G155="",$F155&lt;&gt;"")</formula>
    </cfRule>
  </conditionalFormatting>
  <conditionalFormatting sqref="A155:A157">
    <cfRule type="expression" dxfId="3169" priority="3598" stopIfTrue="1">
      <formula>$F155=""</formula>
    </cfRule>
    <cfRule type="expression" dxfId="3168" priority="3599" stopIfTrue="1">
      <formula>#REF!&lt;&gt;""</formula>
    </cfRule>
    <cfRule type="expression" dxfId="3167" priority="3600" stopIfTrue="1">
      <formula>AND($G155="",$F155&lt;&gt;"")</formula>
    </cfRule>
  </conditionalFormatting>
  <conditionalFormatting sqref="A155:A157">
    <cfRule type="expression" dxfId="3166" priority="3595" stopIfTrue="1">
      <formula>$F155=""</formula>
    </cfRule>
    <cfRule type="expression" dxfId="3165" priority="3596" stopIfTrue="1">
      <formula>#REF!&lt;&gt;""</formula>
    </cfRule>
    <cfRule type="expression" dxfId="3164" priority="3597" stopIfTrue="1">
      <formula>AND($G155="",$F155&lt;&gt;"")</formula>
    </cfRule>
  </conditionalFormatting>
  <conditionalFormatting sqref="A155:A157">
    <cfRule type="expression" dxfId="3163" priority="3592" stopIfTrue="1">
      <formula>$F155=""</formula>
    </cfRule>
    <cfRule type="expression" dxfId="3162" priority="3593" stopIfTrue="1">
      <formula>#REF!&lt;&gt;""</formula>
    </cfRule>
    <cfRule type="expression" dxfId="3161" priority="3594" stopIfTrue="1">
      <formula>AND($G155="",$F155&lt;&gt;"")</formula>
    </cfRule>
  </conditionalFormatting>
  <conditionalFormatting sqref="A156:A157">
    <cfRule type="expression" dxfId="3160" priority="3589" stopIfTrue="1">
      <formula>$F156=""</formula>
    </cfRule>
    <cfRule type="expression" dxfId="3159" priority="3590" stopIfTrue="1">
      <formula>#REF!&lt;&gt;""</formula>
    </cfRule>
    <cfRule type="expression" dxfId="3158" priority="3591" stopIfTrue="1">
      <formula>AND($G156="",$F156&lt;&gt;"")</formula>
    </cfRule>
  </conditionalFormatting>
  <conditionalFormatting sqref="A156:A157">
    <cfRule type="expression" dxfId="3157" priority="3586" stopIfTrue="1">
      <formula>$F156=""</formula>
    </cfRule>
    <cfRule type="expression" dxfId="3156" priority="3587" stopIfTrue="1">
      <formula>#REF!&lt;&gt;""</formula>
    </cfRule>
    <cfRule type="expression" dxfId="3155" priority="3588" stopIfTrue="1">
      <formula>AND($G156="",$F156&lt;&gt;"")</formula>
    </cfRule>
  </conditionalFormatting>
  <conditionalFormatting sqref="A156:A157">
    <cfRule type="expression" dxfId="3154" priority="3584" stopIfTrue="1">
      <formula>$C156=""</formula>
    </cfRule>
    <cfRule type="expression" dxfId="3153" priority="3585" stopIfTrue="1">
      <formula>$G156&lt;&gt;""</formula>
    </cfRule>
  </conditionalFormatting>
  <conditionalFormatting sqref="A156:A157">
    <cfRule type="expression" dxfId="3152" priority="3581" stopIfTrue="1">
      <formula>$F156=""</formula>
    </cfRule>
    <cfRule type="expression" dxfId="3151" priority="3582" stopIfTrue="1">
      <formula>#REF!&lt;&gt;""</formula>
    </cfRule>
    <cfRule type="expression" dxfId="3150" priority="3583" stopIfTrue="1">
      <formula>AND($G156="",$F156&lt;&gt;"")</formula>
    </cfRule>
  </conditionalFormatting>
  <conditionalFormatting sqref="A156:A157">
    <cfRule type="expression" dxfId="3149" priority="3578" stopIfTrue="1">
      <formula>$F156=""</formula>
    </cfRule>
    <cfRule type="expression" dxfId="3148" priority="3579" stopIfTrue="1">
      <formula>#REF!&lt;&gt;""</formula>
    </cfRule>
    <cfRule type="expression" dxfId="3147" priority="3580" stopIfTrue="1">
      <formula>AND($G156="",$F156&lt;&gt;"")</formula>
    </cfRule>
  </conditionalFormatting>
  <conditionalFormatting sqref="A156:A157">
    <cfRule type="expression" dxfId="3146" priority="3575" stopIfTrue="1">
      <formula>$F156=""</formula>
    </cfRule>
    <cfRule type="expression" dxfId="3145" priority="3576" stopIfTrue="1">
      <formula>#REF!&lt;&gt;""</formula>
    </cfRule>
    <cfRule type="expression" dxfId="3144" priority="3577" stopIfTrue="1">
      <formula>AND($G156="",$F156&lt;&gt;"")</formula>
    </cfRule>
  </conditionalFormatting>
  <conditionalFormatting sqref="A156:A157">
    <cfRule type="expression" dxfId="3143" priority="3569" stopIfTrue="1">
      <formula>$F156=""</formula>
    </cfRule>
    <cfRule type="expression" dxfId="3142" priority="3570" stopIfTrue="1">
      <formula>#REF!&lt;&gt;""</formula>
    </cfRule>
    <cfRule type="expression" dxfId="3141" priority="3571" stopIfTrue="1">
      <formula>AND($G156="",$F156&lt;&gt;"")</formula>
    </cfRule>
  </conditionalFormatting>
  <conditionalFormatting sqref="A156:A157">
    <cfRule type="expression" dxfId="3140" priority="3567" stopIfTrue="1">
      <formula>$C156=""</formula>
    </cfRule>
    <cfRule type="expression" dxfId="3139" priority="3568" stopIfTrue="1">
      <formula>$G156&lt;&gt;""</formula>
    </cfRule>
  </conditionalFormatting>
  <conditionalFormatting sqref="A156:A157">
    <cfRule type="expression" dxfId="3138" priority="3564" stopIfTrue="1">
      <formula>$F156=""</formula>
    </cfRule>
    <cfRule type="expression" dxfId="3137" priority="3565" stopIfTrue="1">
      <formula>#REF!&lt;&gt;""</formula>
    </cfRule>
    <cfRule type="expression" dxfId="3136" priority="3566" stopIfTrue="1">
      <formula>AND($G156="",$F156&lt;&gt;"")</formula>
    </cfRule>
  </conditionalFormatting>
  <conditionalFormatting sqref="A156:A157">
    <cfRule type="expression" dxfId="3135" priority="3561" stopIfTrue="1">
      <formula>$F156=""</formula>
    </cfRule>
    <cfRule type="expression" dxfId="3134" priority="3562" stopIfTrue="1">
      <formula>#REF!&lt;&gt;""</formula>
    </cfRule>
    <cfRule type="expression" dxfId="3133" priority="3563" stopIfTrue="1">
      <formula>AND($G156="",$F156&lt;&gt;"")</formula>
    </cfRule>
  </conditionalFormatting>
  <conditionalFormatting sqref="A156:A157">
    <cfRule type="expression" dxfId="3132" priority="3558" stopIfTrue="1">
      <formula>$F156=""</formula>
    </cfRule>
    <cfRule type="expression" dxfId="3131" priority="3559" stopIfTrue="1">
      <formula>#REF!&lt;&gt;""</formula>
    </cfRule>
    <cfRule type="expression" dxfId="3130" priority="3560" stopIfTrue="1">
      <formula>AND($G156="",$F156&lt;&gt;"")</formula>
    </cfRule>
  </conditionalFormatting>
  <conditionalFormatting sqref="A156:A157">
    <cfRule type="expression" dxfId="3129" priority="3555" stopIfTrue="1">
      <formula>$F156=""</formula>
    </cfRule>
    <cfRule type="expression" dxfId="3128" priority="3556" stopIfTrue="1">
      <formula>#REF!&lt;&gt;""</formula>
    </cfRule>
    <cfRule type="expression" dxfId="3127" priority="3557" stopIfTrue="1">
      <formula>AND($G156="",$F156&lt;&gt;"")</formula>
    </cfRule>
  </conditionalFormatting>
  <conditionalFormatting sqref="A155:A157">
    <cfRule type="expression" dxfId="3126" priority="3553" stopIfTrue="1">
      <formula>$C155=""</formula>
    </cfRule>
    <cfRule type="expression" dxfId="3125" priority="3554" stopIfTrue="1">
      <formula>$E155&lt;&gt;""</formula>
    </cfRule>
  </conditionalFormatting>
  <conditionalFormatting sqref="A155:A157">
    <cfRule type="expression" dxfId="3124" priority="3551" stopIfTrue="1">
      <formula>$C155=""</formula>
    </cfRule>
    <cfRule type="expression" dxfId="3123" priority="3552" stopIfTrue="1">
      <formula>$E155&lt;&gt;""</formula>
    </cfRule>
  </conditionalFormatting>
  <conditionalFormatting sqref="A155:A157">
    <cfRule type="expression" dxfId="3122" priority="3549" stopIfTrue="1">
      <formula>$C155=""</formula>
    </cfRule>
    <cfRule type="expression" dxfId="3121" priority="3550" stopIfTrue="1">
      <formula>$G155&lt;&gt;""</formula>
    </cfRule>
  </conditionalFormatting>
  <conditionalFormatting sqref="A155:A157">
    <cfRule type="expression" dxfId="3120" priority="3547" stopIfTrue="1">
      <formula>$C155=""</formula>
    </cfRule>
    <cfRule type="expression" dxfId="3119" priority="3548" stopIfTrue="1">
      <formula>$E155&lt;&gt;""</formula>
    </cfRule>
  </conditionalFormatting>
  <conditionalFormatting sqref="A155:A157">
    <cfRule type="expression" dxfId="3118" priority="3545" stopIfTrue="1">
      <formula>$C155=""</formula>
    </cfRule>
    <cfRule type="expression" dxfId="3117" priority="3546" stopIfTrue="1">
      <formula>$E155&lt;&gt;""</formula>
    </cfRule>
  </conditionalFormatting>
  <conditionalFormatting sqref="A155:A157">
    <cfRule type="expression" dxfId="3116" priority="3543" stopIfTrue="1">
      <formula>$C155=""</formula>
    </cfRule>
    <cfRule type="expression" dxfId="3115" priority="3544" stopIfTrue="1">
      <formula>$G155&lt;&gt;""</formula>
    </cfRule>
  </conditionalFormatting>
  <conditionalFormatting sqref="A155:A157">
    <cfRule type="expression" dxfId="3114" priority="3541" stopIfTrue="1">
      <formula>$C155=""</formula>
    </cfRule>
    <cfRule type="expression" dxfId="3113" priority="3542" stopIfTrue="1">
      <formula>$E155&lt;&gt;""</formula>
    </cfRule>
  </conditionalFormatting>
  <conditionalFormatting sqref="A155:A157">
    <cfRule type="expression" dxfId="3112" priority="3539" stopIfTrue="1">
      <formula>$C155=""</formula>
    </cfRule>
    <cfRule type="expression" dxfId="3111" priority="3540" stopIfTrue="1">
      <formula>$E155&lt;&gt;""</formula>
    </cfRule>
  </conditionalFormatting>
  <conditionalFormatting sqref="A155:A157">
    <cfRule type="expression" dxfId="3110" priority="3536" stopIfTrue="1">
      <formula>$F155=""</formula>
    </cfRule>
    <cfRule type="expression" dxfId="3109" priority="3537" stopIfTrue="1">
      <formula>#REF!&lt;&gt;""</formula>
    </cfRule>
    <cfRule type="expression" dxfId="3108" priority="3538" stopIfTrue="1">
      <formula>AND($G155="",$F155&lt;&gt;"")</formula>
    </cfRule>
  </conditionalFormatting>
  <conditionalFormatting sqref="A155:A157">
    <cfRule type="expression" dxfId="3107" priority="3533" stopIfTrue="1">
      <formula>$F155=""</formula>
    </cfRule>
    <cfRule type="expression" dxfId="3106" priority="3534" stopIfTrue="1">
      <formula>#REF!&lt;&gt;""</formula>
    </cfRule>
    <cfRule type="expression" dxfId="3105" priority="3535" stopIfTrue="1">
      <formula>AND($G155="",$F155&lt;&gt;"")</formula>
    </cfRule>
  </conditionalFormatting>
  <conditionalFormatting sqref="A155:A157">
    <cfRule type="expression" dxfId="3104" priority="3531" stopIfTrue="1">
      <formula>$C155=""</formula>
    </cfRule>
    <cfRule type="expression" dxfId="3103" priority="3532" stopIfTrue="1">
      <formula>$G155&lt;&gt;""</formula>
    </cfRule>
  </conditionalFormatting>
  <conditionalFormatting sqref="A155:A157">
    <cfRule type="expression" dxfId="3102" priority="3528" stopIfTrue="1">
      <formula>$F155=""</formula>
    </cfRule>
    <cfRule type="expression" dxfId="3101" priority="3529" stopIfTrue="1">
      <formula>#REF!&lt;&gt;""</formula>
    </cfRule>
    <cfRule type="expression" dxfId="3100" priority="3530" stopIfTrue="1">
      <formula>AND($G155="",$F155&lt;&gt;"")</formula>
    </cfRule>
  </conditionalFormatting>
  <conditionalFormatting sqref="A155:A157">
    <cfRule type="expression" dxfId="3099" priority="3525" stopIfTrue="1">
      <formula>$F155=""</formula>
    </cfRule>
    <cfRule type="expression" dxfId="3098" priority="3526" stopIfTrue="1">
      <formula>#REF!&lt;&gt;""</formula>
    </cfRule>
    <cfRule type="expression" dxfId="3097" priority="3527" stopIfTrue="1">
      <formula>AND($G155="",$F155&lt;&gt;"")</formula>
    </cfRule>
  </conditionalFormatting>
  <conditionalFormatting sqref="A155:A157">
    <cfRule type="expression" dxfId="3096" priority="3522" stopIfTrue="1">
      <formula>$F155=""</formula>
    </cfRule>
    <cfRule type="expression" dxfId="3095" priority="3523" stopIfTrue="1">
      <formula>#REF!&lt;&gt;""</formula>
    </cfRule>
    <cfRule type="expression" dxfId="3094" priority="3524" stopIfTrue="1">
      <formula>AND($G155="",$F155&lt;&gt;"")</formula>
    </cfRule>
  </conditionalFormatting>
  <conditionalFormatting sqref="A155:A157">
    <cfRule type="expression" dxfId="3093" priority="3513" stopIfTrue="1">
      <formula>$F155=""</formula>
    </cfRule>
    <cfRule type="expression" dxfId="3092" priority="3514" stopIfTrue="1">
      <formula>#REF!&lt;&gt;""</formula>
    </cfRule>
    <cfRule type="expression" dxfId="3091" priority="3515" stopIfTrue="1">
      <formula>AND($G155="",$F155&lt;&gt;"")</formula>
    </cfRule>
  </conditionalFormatting>
  <conditionalFormatting sqref="A155:A157">
    <cfRule type="expression" dxfId="3090" priority="3511" stopIfTrue="1">
      <formula>$C155=""</formula>
    </cfRule>
    <cfRule type="expression" dxfId="3089" priority="3512" stopIfTrue="1">
      <formula>$G155&lt;&gt;""</formula>
    </cfRule>
  </conditionalFormatting>
  <conditionalFormatting sqref="A155:A157">
    <cfRule type="expression" dxfId="3088" priority="3508" stopIfTrue="1">
      <formula>$F155=""</formula>
    </cfRule>
    <cfRule type="expression" dxfId="3087" priority="3509" stopIfTrue="1">
      <formula>#REF!&lt;&gt;""</formula>
    </cfRule>
    <cfRule type="expression" dxfId="3086" priority="3510" stopIfTrue="1">
      <formula>AND($G155="",$F155&lt;&gt;"")</formula>
    </cfRule>
  </conditionalFormatting>
  <conditionalFormatting sqref="A155:A157">
    <cfRule type="expression" dxfId="3085" priority="3505" stopIfTrue="1">
      <formula>$F155=""</formula>
    </cfRule>
    <cfRule type="expression" dxfId="3084" priority="3506" stopIfTrue="1">
      <formula>#REF!&lt;&gt;""</formula>
    </cfRule>
    <cfRule type="expression" dxfId="3083" priority="3507" stopIfTrue="1">
      <formula>AND($G155="",$F155&lt;&gt;"")</formula>
    </cfRule>
  </conditionalFormatting>
  <conditionalFormatting sqref="A155:A157">
    <cfRule type="expression" dxfId="3082" priority="3502" stopIfTrue="1">
      <formula>$F155=""</formula>
    </cfRule>
    <cfRule type="expression" dxfId="3081" priority="3503" stopIfTrue="1">
      <formula>#REF!&lt;&gt;""</formula>
    </cfRule>
    <cfRule type="expression" dxfId="3080" priority="3504" stopIfTrue="1">
      <formula>AND($G155="",$F155&lt;&gt;"")</formula>
    </cfRule>
  </conditionalFormatting>
  <conditionalFormatting sqref="A155:A157">
    <cfRule type="expression" dxfId="3079" priority="3499" stopIfTrue="1">
      <formula>$F155=""</formula>
    </cfRule>
    <cfRule type="expression" dxfId="3078" priority="3500" stopIfTrue="1">
      <formula>#REF!&lt;&gt;""</formula>
    </cfRule>
    <cfRule type="expression" dxfId="3077" priority="3501" stopIfTrue="1">
      <formula>AND($G155="",$F155&lt;&gt;"")</formula>
    </cfRule>
  </conditionalFormatting>
  <conditionalFormatting sqref="A155:A157">
    <cfRule type="expression" dxfId="3076" priority="3497" stopIfTrue="1">
      <formula>$C155=""</formula>
    </cfRule>
    <cfRule type="expression" dxfId="3075" priority="3498" stopIfTrue="1">
      <formula>$G155&lt;&gt;""</formula>
    </cfRule>
  </conditionalFormatting>
  <conditionalFormatting sqref="A155:A157">
    <cfRule type="expression" dxfId="3074" priority="3495" stopIfTrue="1">
      <formula>$C155=""</formula>
    </cfRule>
    <cfRule type="expression" dxfId="3073" priority="3496" stopIfTrue="1">
      <formula>$E155&lt;&gt;""</formula>
    </cfRule>
  </conditionalFormatting>
  <conditionalFormatting sqref="A155:A157">
    <cfRule type="expression" dxfId="3072" priority="3493" stopIfTrue="1">
      <formula>$C155=""</formula>
    </cfRule>
    <cfRule type="expression" dxfId="3071" priority="3494" stopIfTrue="1">
      <formula>$E155&lt;&gt;""</formula>
    </cfRule>
  </conditionalFormatting>
  <conditionalFormatting sqref="A155:A157">
    <cfRule type="expression" dxfId="3070" priority="3491" stopIfTrue="1">
      <formula>$C155=""</formula>
    </cfRule>
    <cfRule type="expression" dxfId="3069" priority="3492" stopIfTrue="1">
      <formula>$G155&lt;&gt;""</formula>
    </cfRule>
  </conditionalFormatting>
  <conditionalFormatting sqref="A155:A157">
    <cfRule type="expression" dxfId="3068" priority="3489" stopIfTrue="1">
      <formula>$C155=""</formula>
    </cfRule>
    <cfRule type="expression" dxfId="3067" priority="3490" stopIfTrue="1">
      <formula>$E155&lt;&gt;""</formula>
    </cfRule>
  </conditionalFormatting>
  <conditionalFormatting sqref="A155:A157">
    <cfRule type="expression" dxfId="3066" priority="3487" stopIfTrue="1">
      <formula>$C155=""</formula>
    </cfRule>
    <cfRule type="expression" dxfId="3065" priority="3488" stopIfTrue="1">
      <formula>$E155&lt;&gt;""</formula>
    </cfRule>
  </conditionalFormatting>
  <conditionalFormatting sqref="A155:A157">
    <cfRule type="expression" dxfId="3064" priority="3484" stopIfTrue="1">
      <formula>$F155=""</formula>
    </cfRule>
    <cfRule type="expression" dxfId="3063" priority="3485" stopIfTrue="1">
      <formula>#REF!&lt;&gt;""</formula>
    </cfRule>
    <cfRule type="expression" dxfId="3062" priority="3486" stopIfTrue="1">
      <formula>AND($G155="",$F155&lt;&gt;"")</formula>
    </cfRule>
  </conditionalFormatting>
  <conditionalFormatting sqref="A155:A157">
    <cfRule type="expression" dxfId="3061" priority="3481" stopIfTrue="1">
      <formula>$F155=""</formula>
    </cfRule>
    <cfRule type="expression" dxfId="3060" priority="3482" stopIfTrue="1">
      <formula>#REF!&lt;&gt;""</formula>
    </cfRule>
    <cfRule type="expression" dxfId="3059" priority="3483" stopIfTrue="1">
      <formula>AND($G155="",$F155&lt;&gt;"")</formula>
    </cfRule>
  </conditionalFormatting>
  <conditionalFormatting sqref="A155:A157">
    <cfRule type="expression" dxfId="3058" priority="3478" stopIfTrue="1">
      <formula>$F155=""</formula>
    </cfRule>
    <cfRule type="expression" dxfId="3057" priority="3479" stopIfTrue="1">
      <formula>#REF!&lt;&gt;""</formula>
    </cfRule>
    <cfRule type="expression" dxfId="3056" priority="3480" stopIfTrue="1">
      <formula>AND($G155="",$F155&lt;&gt;"")</formula>
    </cfRule>
  </conditionalFormatting>
  <conditionalFormatting sqref="A155:A157">
    <cfRule type="expression" dxfId="3055" priority="3475" stopIfTrue="1">
      <formula>$F155=""</formula>
    </cfRule>
    <cfRule type="expression" dxfId="3054" priority="3476" stopIfTrue="1">
      <formula>#REF!&lt;&gt;""</formula>
    </cfRule>
    <cfRule type="expression" dxfId="3053" priority="3477" stopIfTrue="1">
      <formula>AND($G155="",$F155&lt;&gt;"")</formula>
    </cfRule>
  </conditionalFormatting>
  <conditionalFormatting sqref="A155:A157">
    <cfRule type="expression" dxfId="3052" priority="3472" stopIfTrue="1">
      <formula>$F155=""</formula>
    </cfRule>
    <cfRule type="expression" dxfId="3051" priority="3473" stopIfTrue="1">
      <formula>#REF!&lt;&gt;""</formula>
    </cfRule>
    <cfRule type="expression" dxfId="3050" priority="3474" stopIfTrue="1">
      <formula>AND($G155="",$F155&lt;&gt;"")</formula>
    </cfRule>
  </conditionalFormatting>
  <conditionalFormatting sqref="A115:A116">
    <cfRule type="expression" dxfId="3049" priority="3469" stopIfTrue="1">
      <formula>$F115=""</formula>
    </cfRule>
    <cfRule type="expression" dxfId="3048" priority="3470" stopIfTrue="1">
      <formula>#REF!&lt;&gt;""</formula>
    </cfRule>
    <cfRule type="expression" dxfId="3047" priority="3471" stopIfTrue="1">
      <formula>AND($G115="",$F115&lt;&gt;"")</formula>
    </cfRule>
  </conditionalFormatting>
  <conditionalFormatting sqref="A115:A116">
    <cfRule type="expression" dxfId="3046" priority="3460" stopIfTrue="1">
      <formula>$F115=""</formula>
    </cfRule>
    <cfRule type="expression" dxfId="3045" priority="3461" stopIfTrue="1">
      <formula>#REF!&lt;&gt;""</formula>
    </cfRule>
    <cfRule type="expression" dxfId="3044" priority="3462" stopIfTrue="1">
      <formula>AND($G115="",$F115&lt;&gt;"")</formula>
    </cfRule>
  </conditionalFormatting>
  <conditionalFormatting sqref="A115:A116">
    <cfRule type="expression" dxfId="3043" priority="3458" stopIfTrue="1">
      <formula>$C115=""</formula>
    </cfRule>
    <cfRule type="expression" dxfId="3042" priority="3459" stopIfTrue="1">
      <formula>$G115&lt;&gt;""</formula>
    </cfRule>
  </conditionalFormatting>
  <conditionalFormatting sqref="A115:A116">
    <cfRule type="expression" dxfId="3041" priority="3455" stopIfTrue="1">
      <formula>$F115=""</formula>
    </cfRule>
    <cfRule type="expression" dxfId="3040" priority="3456" stopIfTrue="1">
      <formula>#REF!&lt;&gt;""</formula>
    </cfRule>
    <cfRule type="expression" dxfId="3039" priority="3457" stopIfTrue="1">
      <formula>AND($G115="",$F115&lt;&gt;"")</formula>
    </cfRule>
  </conditionalFormatting>
  <conditionalFormatting sqref="A115:A116">
    <cfRule type="expression" dxfId="3038" priority="3452" stopIfTrue="1">
      <formula>$F115=""</formula>
    </cfRule>
    <cfRule type="expression" dxfId="3037" priority="3453" stopIfTrue="1">
      <formula>#REF!&lt;&gt;""</formula>
    </cfRule>
    <cfRule type="expression" dxfId="3036" priority="3454" stopIfTrue="1">
      <formula>AND($G115="",$F115&lt;&gt;"")</formula>
    </cfRule>
  </conditionalFormatting>
  <conditionalFormatting sqref="A115:A116">
    <cfRule type="expression" dxfId="3035" priority="3449" stopIfTrue="1">
      <formula>$F115=""</formula>
    </cfRule>
    <cfRule type="expression" dxfId="3034" priority="3450" stopIfTrue="1">
      <formula>#REF!&lt;&gt;""</formula>
    </cfRule>
    <cfRule type="expression" dxfId="3033" priority="3451" stopIfTrue="1">
      <formula>AND($G115="",$F115&lt;&gt;"")</formula>
    </cfRule>
  </conditionalFormatting>
  <conditionalFormatting sqref="A115:A116">
    <cfRule type="expression" dxfId="3032" priority="3446" stopIfTrue="1">
      <formula>$F115=""</formula>
    </cfRule>
    <cfRule type="expression" dxfId="3031" priority="3447" stopIfTrue="1">
      <formula>#REF!&lt;&gt;""</formula>
    </cfRule>
    <cfRule type="expression" dxfId="3030" priority="3448" stopIfTrue="1">
      <formula>AND($G115="",$F115&lt;&gt;"")</formula>
    </cfRule>
  </conditionalFormatting>
  <conditionalFormatting sqref="A115:A116">
    <cfRule type="expression" dxfId="3029" priority="3443" stopIfTrue="1">
      <formula>$F115=""</formula>
    </cfRule>
    <cfRule type="expression" dxfId="3028" priority="3444" stopIfTrue="1">
      <formula>#REF!&lt;&gt;""</formula>
    </cfRule>
    <cfRule type="expression" dxfId="3027" priority="3445" stopIfTrue="1">
      <formula>AND($G115="",$F115&lt;&gt;"")</formula>
    </cfRule>
  </conditionalFormatting>
  <conditionalFormatting sqref="A115:A116">
    <cfRule type="expression" dxfId="3026" priority="3440" stopIfTrue="1">
      <formula>$F115=""</formula>
    </cfRule>
    <cfRule type="expression" dxfId="3025" priority="3441" stopIfTrue="1">
      <formula>#REF!&lt;&gt;""</formula>
    </cfRule>
    <cfRule type="expression" dxfId="3024" priority="3442" stopIfTrue="1">
      <formula>AND($G115="",$F115&lt;&gt;"")</formula>
    </cfRule>
  </conditionalFormatting>
  <conditionalFormatting sqref="A115:A116">
    <cfRule type="expression" dxfId="3023" priority="3437" stopIfTrue="1">
      <formula>$F115=""</formula>
    </cfRule>
    <cfRule type="expression" dxfId="3022" priority="3438" stopIfTrue="1">
      <formula>#REF!&lt;&gt;""</formula>
    </cfRule>
    <cfRule type="expression" dxfId="3021" priority="3439" stopIfTrue="1">
      <formula>AND($G115="",$F115&lt;&gt;"")</formula>
    </cfRule>
  </conditionalFormatting>
  <conditionalFormatting sqref="A115:A116">
    <cfRule type="expression" dxfId="3020" priority="3428" stopIfTrue="1">
      <formula>$F115=""</formula>
    </cfRule>
    <cfRule type="expression" dxfId="3019" priority="3429" stopIfTrue="1">
      <formula>#REF!&lt;&gt;""</formula>
    </cfRule>
    <cfRule type="expression" dxfId="3018" priority="3430" stopIfTrue="1">
      <formula>AND($G115="",$F115&lt;&gt;"")</formula>
    </cfRule>
  </conditionalFormatting>
  <conditionalFormatting sqref="A115:A116">
    <cfRule type="expression" dxfId="3017" priority="3426" stopIfTrue="1">
      <formula>$C115=""</formula>
    </cfRule>
    <cfRule type="expression" dxfId="3016" priority="3427" stopIfTrue="1">
      <formula>$G115&lt;&gt;""</formula>
    </cfRule>
  </conditionalFormatting>
  <conditionalFormatting sqref="A115:A116">
    <cfRule type="expression" dxfId="3015" priority="3423" stopIfTrue="1">
      <formula>$F115=""</formula>
    </cfRule>
    <cfRule type="expression" dxfId="3014" priority="3424" stopIfTrue="1">
      <formula>#REF!&lt;&gt;""</formula>
    </cfRule>
    <cfRule type="expression" dxfId="3013" priority="3425" stopIfTrue="1">
      <formula>AND($G115="",$F115&lt;&gt;"")</formula>
    </cfRule>
  </conditionalFormatting>
  <conditionalFormatting sqref="A115:A116">
    <cfRule type="expression" dxfId="3012" priority="3420" stopIfTrue="1">
      <formula>$F115=""</formula>
    </cfRule>
    <cfRule type="expression" dxfId="3011" priority="3421" stopIfTrue="1">
      <formula>#REF!&lt;&gt;""</formula>
    </cfRule>
    <cfRule type="expression" dxfId="3010" priority="3422" stopIfTrue="1">
      <formula>AND($G115="",$F115&lt;&gt;"")</formula>
    </cfRule>
  </conditionalFormatting>
  <conditionalFormatting sqref="A115:A116">
    <cfRule type="expression" dxfId="3009" priority="3417" stopIfTrue="1">
      <formula>$F115=""</formula>
    </cfRule>
    <cfRule type="expression" dxfId="3008" priority="3418" stopIfTrue="1">
      <formula>#REF!&lt;&gt;""</formula>
    </cfRule>
    <cfRule type="expression" dxfId="3007" priority="3419" stopIfTrue="1">
      <formula>AND($G115="",$F115&lt;&gt;"")</formula>
    </cfRule>
  </conditionalFormatting>
  <conditionalFormatting sqref="A115:A116">
    <cfRule type="expression" dxfId="3006" priority="3414" stopIfTrue="1">
      <formula>$F115=""</formula>
    </cfRule>
    <cfRule type="expression" dxfId="3005" priority="3415" stopIfTrue="1">
      <formula>#REF!&lt;&gt;""</formula>
    </cfRule>
    <cfRule type="expression" dxfId="3004" priority="3416" stopIfTrue="1">
      <formula>AND($G115="",$F115&lt;&gt;"")</formula>
    </cfRule>
  </conditionalFormatting>
  <conditionalFormatting sqref="A115:A116">
    <cfRule type="expression" dxfId="3003" priority="3412" stopIfTrue="1">
      <formula>$C115=""</formula>
    </cfRule>
    <cfRule type="expression" dxfId="3002" priority="3413" stopIfTrue="1">
      <formula>$G115&lt;&gt;""</formula>
    </cfRule>
  </conditionalFormatting>
  <conditionalFormatting sqref="A115:A116">
    <cfRule type="expression" dxfId="3001" priority="3409" stopIfTrue="1">
      <formula>$F115=""</formula>
    </cfRule>
    <cfRule type="expression" dxfId="3000" priority="3410" stopIfTrue="1">
      <formula>#REF!&lt;&gt;""</formula>
    </cfRule>
    <cfRule type="expression" dxfId="2999" priority="3411" stopIfTrue="1">
      <formula>AND($G115="",$F115&lt;&gt;"")</formula>
    </cfRule>
  </conditionalFormatting>
  <conditionalFormatting sqref="A115:A116">
    <cfRule type="expression" dxfId="2998" priority="3406" stopIfTrue="1">
      <formula>$F115=""</formula>
    </cfRule>
    <cfRule type="expression" dxfId="2997" priority="3407" stopIfTrue="1">
      <formula>#REF!&lt;&gt;""</formula>
    </cfRule>
    <cfRule type="expression" dxfId="2996" priority="3408" stopIfTrue="1">
      <formula>AND($G115="",$F115&lt;&gt;"")</formula>
    </cfRule>
  </conditionalFormatting>
  <conditionalFormatting sqref="A115:A116">
    <cfRule type="expression" dxfId="2995" priority="3403" stopIfTrue="1">
      <formula>$F115=""</formula>
    </cfRule>
    <cfRule type="expression" dxfId="2994" priority="3404" stopIfTrue="1">
      <formula>#REF!&lt;&gt;""</formula>
    </cfRule>
    <cfRule type="expression" dxfId="2993" priority="3405" stopIfTrue="1">
      <formula>AND($G115="",$F115&lt;&gt;"")</formula>
    </cfRule>
  </conditionalFormatting>
  <conditionalFormatting sqref="A115:A116">
    <cfRule type="expression" dxfId="2992" priority="3400" stopIfTrue="1">
      <formula>$F115=""</formula>
    </cfRule>
    <cfRule type="expression" dxfId="2991" priority="3401" stopIfTrue="1">
      <formula>#REF!&lt;&gt;""</formula>
    </cfRule>
    <cfRule type="expression" dxfId="2990" priority="3402" stopIfTrue="1">
      <formula>AND($G115="",$F115&lt;&gt;"")</formula>
    </cfRule>
  </conditionalFormatting>
  <conditionalFormatting sqref="A115:A116">
    <cfRule type="expression" dxfId="2989" priority="3397" stopIfTrue="1">
      <formula>$F115=""</formula>
    </cfRule>
    <cfRule type="expression" dxfId="2988" priority="3398" stopIfTrue="1">
      <formula>#REF!&lt;&gt;""</formula>
    </cfRule>
    <cfRule type="expression" dxfId="2987" priority="3399" stopIfTrue="1">
      <formula>AND($G115="",$F115&lt;&gt;"")</formula>
    </cfRule>
  </conditionalFormatting>
  <conditionalFormatting sqref="A115:A116">
    <cfRule type="expression" dxfId="2986" priority="3394" stopIfTrue="1">
      <formula>$F115=""</formula>
    </cfRule>
    <cfRule type="expression" dxfId="2985" priority="3395" stopIfTrue="1">
      <formula>#REF!&lt;&gt;""</formula>
    </cfRule>
    <cfRule type="expression" dxfId="2984" priority="3396" stopIfTrue="1">
      <formula>AND($G115="",$F115&lt;&gt;"")</formula>
    </cfRule>
  </conditionalFormatting>
  <conditionalFormatting sqref="A115:A116">
    <cfRule type="expression" dxfId="2983" priority="3391" stopIfTrue="1">
      <formula>$F115=""</formula>
    </cfRule>
    <cfRule type="expression" dxfId="2982" priority="3392" stopIfTrue="1">
      <formula>#REF!&lt;&gt;""</formula>
    </cfRule>
    <cfRule type="expression" dxfId="2981" priority="3393" stopIfTrue="1">
      <formula>AND($G115="",$F115&lt;&gt;"")</formula>
    </cfRule>
  </conditionalFormatting>
  <conditionalFormatting sqref="A115:A116">
    <cfRule type="expression" dxfId="2980" priority="3388" stopIfTrue="1">
      <formula>$F115=""</formula>
    </cfRule>
    <cfRule type="expression" dxfId="2979" priority="3389" stopIfTrue="1">
      <formula>#REF!&lt;&gt;""</formula>
    </cfRule>
    <cfRule type="expression" dxfId="2978" priority="3390" stopIfTrue="1">
      <formula>AND($G115="",$F115&lt;&gt;"")</formula>
    </cfRule>
  </conditionalFormatting>
  <conditionalFormatting sqref="A115:A116">
    <cfRule type="expression" dxfId="2977" priority="3379" stopIfTrue="1">
      <formula>$F115=""</formula>
    </cfRule>
    <cfRule type="expression" dxfId="2976" priority="3380" stopIfTrue="1">
      <formula>#REF!&lt;&gt;""</formula>
    </cfRule>
    <cfRule type="expression" dxfId="2975" priority="3381" stopIfTrue="1">
      <formula>AND($G115="",$F115&lt;&gt;"")</formula>
    </cfRule>
  </conditionalFormatting>
  <conditionalFormatting sqref="A115:A116">
    <cfRule type="expression" dxfId="2974" priority="3377" stopIfTrue="1">
      <formula>$C115=""</formula>
    </cfRule>
    <cfRule type="expression" dxfId="2973" priority="3378" stopIfTrue="1">
      <formula>$G115&lt;&gt;""</formula>
    </cfRule>
  </conditionalFormatting>
  <conditionalFormatting sqref="A115:A116">
    <cfRule type="expression" dxfId="2972" priority="3374" stopIfTrue="1">
      <formula>$F115=""</formula>
    </cfRule>
    <cfRule type="expression" dxfId="2971" priority="3375" stopIfTrue="1">
      <formula>#REF!&lt;&gt;""</formula>
    </cfRule>
    <cfRule type="expression" dxfId="2970" priority="3376" stopIfTrue="1">
      <formula>AND($G115="",$F115&lt;&gt;"")</formula>
    </cfRule>
  </conditionalFormatting>
  <conditionalFormatting sqref="A115:A116">
    <cfRule type="expression" dxfId="2969" priority="3371" stopIfTrue="1">
      <formula>$F115=""</formula>
    </cfRule>
    <cfRule type="expression" dxfId="2968" priority="3372" stopIfTrue="1">
      <formula>#REF!&lt;&gt;""</formula>
    </cfRule>
    <cfRule type="expression" dxfId="2967" priority="3373" stopIfTrue="1">
      <formula>AND($G115="",$F115&lt;&gt;"")</formula>
    </cfRule>
  </conditionalFormatting>
  <conditionalFormatting sqref="A115:A116">
    <cfRule type="expression" dxfId="2966" priority="3368" stopIfTrue="1">
      <formula>$F115=""</formula>
    </cfRule>
    <cfRule type="expression" dxfId="2965" priority="3369" stopIfTrue="1">
      <formula>#REF!&lt;&gt;""</formula>
    </cfRule>
    <cfRule type="expression" dxfId="2964" priority="3370" stopIfTrue="1">
      <formula>AND($G115="",$F115&lt;&gt;"")</formula>
    </cfRule>
  </conditionalFormatting>
  <conditionalFormatting sqref="A115:A116">
    <cfRule type="expression" dxfId="2963" priority="3365" stopIfTrue="1">
      <formula>$F115=""</formula>
    </cfRule>
    <cfRule type="expression" dxfId="2962" priority="3366" stopIfTrue="1">
      <formula>#REF!&lt;&gt;""</formula>
    </cfRule>
    <cfRule type="expression" dxfId="2961" priority="3367" stopIfTrue="1">
      <formula>AND($G115="",$F115&lt;&gt;"")</formula>
    </cfRule>
  </conditionalFormatting>
  <conditionalFormatting sqref="A115:A116">
    <cfRule type="expression" dxfId="2960" priority="3362" stopIfTrue="1">
      <formula>$F115=""</formula>
    </cfRule>
    <cfRule type="expression" dxfId="2959" priority="3363" stopIfTrue="1">
      <formula>#REF!&lt;&gt;""</formula>
    </cfRule>
    <cfRule type="expression" dxfId="2958" priority="3364" stopIfTrue="1">
      <formula>AND($G115="",$F115&lt;&gt;"")</formula>
    </cfRule>
  </conditionalFormatting>
  <conditionalFormatting sqref="A115:A116">
    <cfRule type="expression" dxfId="2957" priority="3360" stopIfTrue="1">
      <formula>$C115=""</formula>
    </cfRule>
    <cfRule type="expression" dxfId="2956" priority="3361" stopIfTrue="1">
      <formula>$G115&lt;&gt;""</formula>
    </cfRule>
  </conditionalFormatting>
  <conditionalFormatting sqref="A115:A116">
    <cfRule type="expression" dxfId="2955" priority="3357" stopIfTrue="1">
      <formula>$F115=""</formula>
    </cfRule>
    <cfRule type="expression" dxfId="2954" priority="3358" stopIfTrue="1">
      <formula>#REF!&lt;&gt;""</formula>
    </cfRule>
    <cfRule type="expression" dxfId="2953" priority="3359" stopIfTrue="1">
      <formula>AND($G115="",$F115&lt;&gt;"")</formula>
    </cfRule>
  </conditionalFormatting>
  <conditionalFormatting sqref="A115:A116">
    <cfRule type="expression" dxfId="2952" priority="3354" stopIfTrue="1">
      <formula>$F115=""</formula>
    </cfRule>
    <cfRule type="expression" dxfId="2951" priority="3355" stopIfTrue="1">
      <formula>#REF!&lt;&gt;""</formula>
    </cfRule>
    <cfRule type="expression" dxfId="2950" priority="3356" stopIfTrue="1">
      <formula>AND($G115="",$F115&lt;&gt;"")</formula>
    </cfRule>
  </conditionalFormatting>
  <conditionalFormatting sqref="A115:A116">
    <cfRule type="expression" dxfId="2949" priority="3351" stopIfTrue="1">
      <formula>$F115=""</formula>
    </cfRule>
    <cfRule type="expression" dxfId="2948" priority="3352" stopIfTrue="1">
      <formula>#REF!&lt;&gt;""</formula>
    </cfRule>
    <cfRule type="expression" dxfId="2947" priority="3353" stopIfTrue="1">
      <formula>AND($G115="",$F115&lt;&gt;"")</formula>
    </cfRule>
  </conditionalFormatting>
  <conditionalFormatting sqref="A115:A116">
    <cfRule type="expression" dxfId="2946" priority="3342" stopIfTrue="1">
      <formula>$F115=""</formula>
    </cfRule>
    <cfRule type="expression" dxfId="2945" priority="3343" stopIfTrue="1">
      <formula>#REF!&lt;&gt;""</formula>
    </cfRule>
    <cfRule type="expression" dxfId="2944" priority="3344" stopIfTrue="1">
      <formula>AND($G115="",$F115&lt;&gt;"")</formula>
    </cfRule>
  </conditionalFormatting>
  <conditionalFormatting sqref="A115:A116">
    <cfRule type="expression" dxfId="2943" priority="3340" stopIfTrue="1">
      <formula>$C115=""</formula>
    </cfRule>
    <cfRule type="expression" dxfId="2942" priority="3341" stopIfTrue="1">
      <formula>$G115&lt;&gt;""</formula>
    </cfRule>
  </conditionalFormatting>
  <conditionalFormatting sqref="A115:A116">
    <cfRule type="expression" dxfId="2941" priority="3337" stopIfTrue="1">
      <formula>$F115=""</formula>
    </cfRule>
    <cfRule type="expression" dxfId="2940" priority="3338" stopIfTrue="1">
      <formula>#REF!&lt;&gt;""</formula>
    </cfRule>
    <cfRule type="expression" dxfId="2939" priority="3339" stopIfTrue="1">
      <formula>AND($G115="",$F115&lt;&gt;"")</formula>
    </cfRule>
  </conditionalFormatting>
  <conditionalFormatting sqref="A115:A116">
    <cfRule type="expression" dxfId="2938" priority="3334" stopIfTrue="1">
      <formula>$F115=""</formula>
    </cfRule>
    <cfRule type="expression" dxfId="2937" priority="3335" stopIfTrue="1">
      <formula>#REF!&lt;&gt;""</formula>
    </cfRule>
    <cfRule type="expression" dxfId="2936" priority="3336" stopIfTrue="1">
      <formula>AND($G115="",$F115&lt;&gt;"")</formula>
    </cfRule>
  </conditionalFormatting>
  <conditionalFormatting sqref="A115:A116">
    <cfRule type="expression" dxfId="2935" priority="3331" stopIfTrue="1">
      <formula>$F115=""</formula>
    </cfRule>
    <cfRule type="expression" dxfId="2934" priority="3332" stopIfTrue="1">
      <formula>#REF!&lt;&gt;""</formula>
    </cfRule>
    <cfRule type="expression" dxfId="2933" priority="3333" stopIfTrue="1">
      <formula>AND($G115="",$F115&lt;&gt;"")</formula>
    </cfRule>
  </conditionalFormatting>
  <conditionalFormatting sqref="A115:A116">
    <cfRule type="expression" dxfId="2932" priority="3328" stopIfTrue="1">
      <formula>$F115=""</formula>
    </cfRule>
    <cfRule type="expression" dxfId="2931" priority="3329" stopIfTrue="1">
      <formula>#REF!&lt;&gt;""</formula>
    </cfRule>
    <cfRule type="expression" dxfId="2930" priority="3330" stopIfTrue="1">
      <formula>AND($G115="",$F115&lt;&gt;"")</formula>
    </cfRule>
  </conditionalFormatting>
  <conditionalFormatting sqref="A116">
    <cfRule type="expression" dxfId="2929" priority="3325" stopIfTrue="1">
      <formula>$F116=""</formula>
    </cfRule>
    <cfRule type="expression" dxfId="2928" priority="3326" stopIfTrue="1">
      <formula>#REF!&lt;&gt;""</formula>
    </cfRule>
    <cfRule type="expression" dxfId="2927" priority="3327" stopIfTrue="1">
      <formula>AND($G116="",$F116&lt;&gt;"")</formula>
    </cfRule>
  </conditionalFormatting>
  <conditionalFormatting sqref="A116">
    <cfRule type="expression" dxfId="2926" priority="3322" stopIfTrue="1">
      <formula>$F116=""</formula>
    </cfRule>
    <cfRule type="expression" dxfId="2925" priority="3323" stopIfTrue="1">
      <formula>#REF!&lt;&gt;""</formula>
    </cfRule>
    <cfRule type="expression" dxfId="2924" priority="3324" stopIfTrue="1">
      <formula>AND($G116="",$F116&lt;&gt;"")</formula>
    </cfRule>
  </conditionalFormatting>
  <conditionalFormatting sqref="A116">
    <cfRule type="expression" dxfId="2923" priority="3320" stopIfTrue="1">
      <formula>$C116=""</formula>
    </cfRule>
    <cfRule type="expression" dxfId="2922" priority="3321" stopIfTrue="1">
      <formula>$G116&lt;&gt;""</formula>
    </cfRule>
  </conditionalFormatting>
  <conditionalFormatting sqref="A116">
    <cfRule type="expression" dxfId="2921" priority="3317" stopIfTrue="1">
      <formula>$F116=""</formula>
    </cfRule>
    <cfRule type="expression" dxfId="2920" priority="3318" stopIfTrue="1">
      <formula>#REF!&lt;&gt;""</formula>
    </cfRule>
    <cfRule type="expression" dxfId="2919" priority="3319" stopIfTrue="1">
      <formula>AND($G116="",$F116&lt;&gt;"")</formula>
    </cfRule>
  </conditionalFormatting>
  <conditionalFormatting sqref="A116">
    <cfRule type="expression" dxfId="2918" priority="3314" stopIfTrue="1">
      <formula>$F116=""</formula>
    </cfRule>
    <cfRule type="expression" dxfId="2917" priority="3315" stopIfTrue="1">
      <formula>#REF!&lt;&gt;""</formula>
    </cfRule>
    <cfRule type="expression" dxfId="2916" priority="3316" stopIfTrue="1">
      <formula>AND($G116="",$F116&lt;&gt;"")</formula>
    </cfRule>
  </conditionalFormatting>
  <conditionalFormatting sqref="A116">
    <cfRule type="expression" dxfId="2915" priority="3311" stopIfTrue="1">
      <formula>$F116=""</formula>
    </cfRule>
    <cfRule type="expression" dxfId="2914" priority="3312" stopIfTrue="1">
      <formula>#REF!&lt;&gt;""</formula>
    </cfRule>
    <cfRule type="expression" dxfId="2913" priority="3313" stopIfTrue="1">
      <formula>AND($G116="",$F116&lt;&gt;"")</formula>
    </cfRule>
  </conditionalFormatting>
  <conditionalFormatting sqref="A116">
    <cfRule type="expression" dxfId="2912" priority="3305" stopIfTrue="1">
      <formula>$F116=""</formula>
    </cfRule>
    <cfRule type="expression" dxfId="2911" priority="3306" stopIfTrue="1">
      <formula>#REF!&lt;&gt;""</formula>
    </cfRule>
    <cfRule type="expression" dxfId="2910" priority="3307" stopIfTrue="1">
      <formula>AND($G116="",$F116&lt;&gt;"")</formula>
    </cfRule>
  </conditionalFormatting>
  <conditionalFormatting sqref="A116">
    <cfRule type="expression" dxfId="2909" priority="3303" stopIfTrue="1">
      <formula>$C116=""</formula>
    </cfRule>
    <cfRule type="expression" dxfId="2908" priority="3304" stopIfTrue="1">
      <formula>$G116&lt;&gt;""</formula>
    </cfRule>
  </conditionalFormatting>
  <conditionalFormatting sqref="A116">
    <cfRule type="expression" dxfId="2907" priority="3300" stopIfTrue="1">
      <formula>$F116=""</formula>
    </cfRule>
    <cfRule type="expression" dxfId="2906" priority="3301" stopIfTrue="1">
      <formula>#REF!&lt;&gt;""</formula>
    </cfRule>
    <cfRule type="expression" dxfId="2905" priority="3302" stopIfTrue="1">
      <formula>AND($G116="",$F116&lt;&gt;"")</formula>
    </cfRule>
  </conditionalFormatting>
  <conditionalFormatting sqref="A116">
    <cfRule type="expression" dxfId="2904" priority="3297" stopIfTrue="1">
      <formula>$F116=""</formula>
    </cfRule>
    <cfRule type="expression" dxfId="2903" priority="3298" stopIfTrue="1">
      <formula>#REF!&lt;&gt;""</formula>
    </cfRule>
    <cfRule type="expression" dxfId="2902" priority="3299" stopIfTrue="1">
      <formula>AND($G116="",$F116&lt;&gt;"")</formula>
    </cfRule>
  </conditionalFormatting>
  <conditionalFormatting sqref="A116">
    <cfRule type="expression" dxfId="2901" priority="3294" stopIfTrue="1">
      <formula>$F116=""</formula>
    </cfRule>
    <cfRule type="expression" dxfId="2900" priority="3295" stopIfTrue="1">
      <formula>#REF!&lt;&gt;""</formula>
    </cfRule>
    <cfRule type="expression" dxfId="2899" priority="3296" stopIfTrue="1">
      <formula>AND($G116="",$F116&lt;&gt;"")</formula>
    </cfRule>
  </conditionalFormatting>
  <conditionalFormatting sqref="A116">
    <cfRule type="expression" dxfId="2898" priority="3291" stopIfTrue="1">
      <formula>$F116=""</formula>
    </cfRule>
    <cfRule type="expression" dxfId="2897" priority="3292" stopIfTrue="1">
      <formula>#REF!&lt;&gt;""</formula>
    </cfRule>
    <cfRule type="expression" dxfId="2896" priority="3293" stopIfTrue="1">
      <formula>AND($G116="",$F116&lt;&gt;"")</formula>
    </cfRule>
  </conditionalFormatting>
  <conditionalFormatting sqref="A115:A116">
    <cfRule type="expression" dxfId="2895" priority="3289" stopIfTrue="1">
      <formula>$C115=""</formula>
    </cfRule>
    <cfRule type="expression" dxfId="2894" priority="3290" stopIfTrue="1">
      <formula>$E115&lt;&gt;""</formula>
    </cfRule>
  </conditionalFormatting>
  <conditionalFormatting sqref="A115:A116">
    <cfRule type="expression" dxfId="2893" priority="3287" stopIfTrue="1">
      <formula>$C115=""</formula>
    </cfRule>
    <cfRule type="expression" dxfId="2892" priority="3288" stopIfTrue="1">
      <formula>$E115&lt;&gt;""</formula>
    </cfRule>
  </conditionalFormatting>
  <conditionalFormatting sqref="A115:A116">
    <cfRule type="expression" dxfId="2891" priority="3285" stopIfTrue="1">
      <formula>$C115=""</formula>
    </cfRule>
    <cfRule type="expression" dxfId="2890" priority="3286" stopIfTrue="1">
      <formula>$G115&lt;&gt;""</formula>
    </cfRule>
  </conditionalFormatting>
  <conditionalFormatting sqref="A115:A116">
    <cfRule type="expression" dxfId="2889" priority="3283" stopIfTrue="1">
      <formula>$C115=""</formula>
    </cfRule>
    <cfRule type="expression" dxfId="2888" priority="3284" stopIfTrue="1">
      <formula>$E115&lt;&gt;""</formula>
    </cfRule>
  </conditionalFormatting>
  <conditionalFormatting sqref="A115:A116">
    <cfRule type="expression" dxfId="2887" priority="3281" stopIfTrue="1">
      <formula>$C115=""</formula>
    </cfRule>
    <cfRule type="expression" dxfId="2886" priority="3282" stopIfTrue="1">
      <formula>$E115&lt;&gt;""</formula>
    </cfRule>
  </conditionalFormatting>
  <conditionalFormatting sqref="A115:A116">
    <cfRule type="expression" dxfId="2885" priority="3279" stopIfTrue="1">
      <formula>$C115=""</formula>
    </cfRule>
    <cfRule type="expression" dxfId="2884" priority="3280" stopIfTrue="1">
      <formula>$G115&lt;&gt;""</formula>
    </cfRule>
  </conditionalFormatting>
  <conditionalFormatting sqref="A115:A116">
    <cfRule type="expression" dxfId="2883" priority="3277" stopIfTrue="1">
      <formula>$C115=""</formula>
    </cfRule>
    <cfRule type="expression" dxfId="2882" priority="3278" stopIfTrue="1">
      <formula>$E115&lt;&gt;""</formula>
    </cfRule>
  </conditionalFormatting>
  <conditionalFormatting sqref="A115:A116">
    <cfRule type="expression" dxfId="2881" priority="3275" stopIfTrue="1">
      <formula>$C115=""</formula>
    </cfRule>
    <cfRule type="expression" dxfId="2880" priority="3276" stopIfTrue="1">
      <formula>$E115&lt;&gt;""</formula>
    </cfRule>
  </conditionalFormatting>
  <conditionalFormatting sqref="A115:A116">
    <cfRule type="expression" dxfId="2879" priority="3272" stopIfTrue="1">
      <formula>$F115=""</formula>
    </cfRule>
    <cfRule type="expression" dxfId="2878" priority="3273" stopIfTrue="1">
      <formula>#REF!&lt;&gt;""</formula>
    </cfRule>
    <cfRule type="expression" dxfId="2877" priority="3274" stopIfTrue="1">
      <formula>AND($G115="",$F115&lt;&gt;"")</formula>
    </cfRule>
  </conditionalFormatting>
  <conditionalFormatting sqref="A115:A116">
    <cfRule type="expression" dxfId="2876" priority="3269" stopIfTrue="1">
      <formula>$F115=""</formula>
    </cfRule>
    <cfRule type="expression" dxfId="2875" priority="3270" stopIfTrue="1">
      <formula>#REF!&lt;&gt;""</formula>
    </cfRule>
    <cfRule type="expression" dxfId="2874" priority="3271" stopIfTrue="1">
      <formula>AND($G115="",$F115&lt;&gt;"")</formula>
    </cfRule>
  </conditionalFormatting>
  <conditionalFormatting sqref="A115:A116">
    <cfRule type="expression" dxfId="2873" priority="3267" stopIfTrue="1">
      <formula>$C115=""</formula>
    </cfRule>
    <cfRule type="expression" dxfId="2872" priority="3268" stopIfTrue="1">
      <formula>$G115&lt;&gt;""</formula>
    </cfRule>
  </conditionalFormatting>
  <conditionalFormatting sqref="A115:A116">
    <cfRule type="expression" dxfId="2871" priority="3264" stopIfTrue="1">
      <formula>$F115=""</formula>
    </cfRule>
    <cfRule type="expression" dxfId="2870" priority="3265" stopIfTrue="1">
      <formula>#REF!&lt;&gt;""</formula>
    </cfRule>
    <cfRule type="expression" dxfId="2869" priority="3266" stopIfTrue="1">
      <formula>AND($G115="",$F115&lt;&gt;"")</formula>
    </cfRule>
  </conditionalFormatting>
  <conditionalFormatting sqref="A115:A116">
    <cfRule type="expression" dxfId="2868" priority="3261" stopIfTrue="1">
      <formula>$F115=""</formula>
    </cfRule>
    <cfRule type="expression" dxfId="2867" priority="3262" stopIfTrue="1">
      <formula>#REF!&lt;&gt;""</formula>
    </cfRule>
    <cfRule type="expression" dxfId="2866" priority="3263" stopIfTrue="1">
      <formula>AND($G115="",$F115&lt;&gt;"")</formula>
    </cfRule>
  </conditionalFormatting>
  <conditionalFormatting sqref="A115:A116">
    <cfRule type="expression" dxfId="2865" priority="3258" stopIfTrue="1">
      <formula>$F115=""</formula>
    </cfRule>
    <cfRule type="expression" dxfId="2864" priority="3259" stopIfTrue="1">
      <formula>#REF!&lt;&gt;""</formula>
    </cfRule>
    <cfRule type="expression" dxfId="2863" priority="3260" stopIfTrue="1">
      <formula>AND($G115="",$F115&lt;&gt;"")</formula>
    </cfRule>
  </conditionalFormatting>
  <conditionalFormatting sqref="A115:A116">
    <cfRule type="expression" dxfId="2862" priority="3249" stopIfTrue="1">
      <formula>$F115=""</formula>
    </cfRule>
    <cfRule type="expression" dxfId="2861" priority="3250" stopIfTrue="1">
      <formula>#REF!&lt;&gt;""</formula>
    </cfRule>
    <cfRule type="expression" dxfId="2860" priority="3251" stopIfTrue="1">
      <formula>AND($G115="",$F115&lt;&gt;"")</formula>
    </cfRule>
  </conditionalFormatting>
  <conditionalFormatting sqref="A115:A116">
    <cfRule type="expression" dxfId="2859" priority="3247" stopIfTrue="1">
      <formula>$C115=""</formula>
    </cfRule>
    <cfRule type="expression" dxfId="2858" priority="3248" stopIfTrue="1">
      <formula>$G115&lt;&gt;""</formula>
    </cfRule>
  </conditionalFormatting>
  <conditionalFormatting sqref="A115:A116">
    <cfRule type="expression" dxfId="2857" priority="3244" stopIfTrue="1">
      <formula>$F115=""</formula>
    </cfRule>
    <cfRule type="expression" dxfId="2856" priority="3245" stopIfTrue="1">
      <formula>#REF!&lt;&gt;""</formula>
    </cfRule>
    <cfRule type="expression" dxfId="2855" priority="3246" stopIfTrue="1">
      <formula>AND($G115="",$F115&lt;&gt;"")</formula>
    </cfRule>
  </conditionalFormatting>
  <conditionalFormatting sqref="A115:A116">
    <cfRule type="expression" dxfId="2854" priority="3241" stopIfTrue="1">
      <formula>$F115=""</formula>
    </cfRule>
    <cfRule type="expression" dxfId="2853" priority="3242" stopIfTrue="1">
      <formula>#REF!&lt;&gt;""</formula>
    </cfRule>
    <cfRule type="expression" dxfId="2852" priority="3243" stopIfTrue="1">
      <formula>AND($G115="",$F115&lt;&gt;"")</formula>
    </cfRule>
  </conditionalFormatting>
  <conditionalFormatting sqref="A115:A116">
    <cfRule type="expression" dxfId="2851" priority="3238" stopIfTrue="1">
      <formula>$F115=""</formula>
    </cfRule>
    <cfRule type="expression" dxfId="2850" priority="3239" stopIfTrue="1">
      <formula>#REF!&lt;&gt;""</formula>
    </cfRule>
    <cfRule type="expression" dxfId="2849" priority="3240" stopIfTrue="1">
      <formula>AND($G115="",$F115&lt;&gt;"")</formula>
    </cfRule>
  </conditionalFormatting>
  <conditionalFormatting sqref="A115:A116">
    <cfRule type="expression" dxfId="2848" priority="3235" stopIfTrue="1">
      <formula>$F115=""</formula>
    </cfRule>
    <cfRule type="expression" dxfId="2847" priority="3236" stopIfTrue="1">
      <formula>#REF!&lt;&gt;""</formula>
    </cfRule>
    <cfRule type="expression" dxfId="2846" priority="3237" stopIfTrue="1">
      <formula>AND($G115="",$F115&lt;&gt;"")</formula>
    </cfRule>
  </conditionalFormatting>
  <conditionalFormatting sqref="A115:A116">
    <cfRule type="expression" dxfId="2845" priority="3233" stopIfTrue="1">
      <formula>$C115=""</formula>
    </cfRule>
    <cfRule type="expression" dxfId="2844" priority="3234" stopIfTrue="1">
      <formula>$G115&lt;&gt;""</formula>
    </cfRule>
  </conditionalFormatting>
  <conditionalFormatting sqref="A115:A116">
    <cfRule type="expression" dxfId="2843" priority="3231" stopIfTrue="1">
      <formula>$C115=""</formula>
    </cfRule>
    <cfRule type="expression" dxfId="2842" priority="3232" stopIfTrue="1">
      <formula>$E115&lt;&gt;""</formula>
    </cfRule>
  </conditionalFormatting>
  <conditionalFormatting sqref="A115:A116">
    <cfRule type="expression" dxfId="2841" priority="3229" stopIfTrue="1">
      <formula>$C115=""</formula>
    </cfRule>
    <cfRule type="expression" dxfId="2840" priority="3230" stopIfTrue="1">
      <formula>$E115&lt;&gt;""</formula>
    </cfRule>
  </conditionalFormatting>
  <conditionalFormatting sqref="A115:A116">
    <cfRule type="expression" dxfId="2839" priority="3227" stopIfTrue="1">
      <formula>$C115=""</formula>
    </cfRule>
    <cfRule type="expression" dxfId="2838" priority="3228" stopIfTrue="1">
      <formula>$G115&lt;&gt;""</formula>
    </cfRule>
  </conditionalFormatting>
  <conditionalFormatting sqref="A115:A116">
    <cfRule type="expression" dxfId="2837" priority="3225" stopIfTrue="1">
      <formula>$C115=""</formula>
    </cfRule>
    <cfRule type="expression" dxfId="2836" priority="3226" stopIfTrue="1">
      <formula>$E115&lt;&gt;""</formula>
    </cfRule>
  </conditionalFormatting>
  <conditionalFormatting sqref="A115:A116">
    <cfRule type="expression" dxfId="2835" priority="3223" stopIfTrue="1">
      <formula>$C115=""</formula>
    </cfRule>
    <cfRule type="expression" dxfId="2834" priority="3224" stopIfTrue="1">
      <formula>$E115&lt;&gt;""</formula>
    </cfRule>
  </conditionalFormatting>
  <conditionalFormatting sqref="A115:A116">
    <cfRule type="expression" dxfId="2833" priority="3220" stopIfTrue="1">
      <formula>$F115=""</formula>
    </cfRule>
    <cfRule type="expression" dxfId="2832" priority="3221" stopIfTrue="1">
      <formula>#REF!&lt;&gt;""</formula>
    </cfRule>
    <cfRule type="expression" dxfId="2831" priority="3222" stopIfTrue="1">
      <formula>AND($G115="",$F115&lt;&gt;"")</formula>
    </cfRule>
  </conditionalFormatting>
  <conditionalFormatting sqref="A115:A116">
    <cfRule type="expression" dxfId="2830" priority="3217" stopIfTrue="1">
      <formula>$F115=""</formula>
    </cfRule>
    <cfRule type="expression" dxfId="2829" priority="3218" stopIfTrue="1">
      <formula>#REF!&lt;&gt;""</formula>
    </cfRule>
    <cfRule type="expression" dxfId="2828" priority="3219" stopIfTrue="1">
      <formula>AND($G115="",$F115&lt;&gt;"")</formula>
    </cfRule>
  </conditionalFormatting>
  <conditionalFormatting sqref="A115:A116">
    <cfRule type="expression" dxfId="2827" priority="3214" stopIfTrue="1">
      <formula>$F115=""</formula>
    </cfRule>
    <cfRule type="expression" dxfId="2826" priority="3215" stopIfTrue="1">
      <formula>#REF!&lt;&gt;""</formula>
    </cfRule>
    <cfRule type="expression" dxfId="2825" priority="3216" stopIfTrue="1">
      <formula>AND($G115="",$F115&lt;&gt;"")</formula>
    </cfRule>
  </conditionalFormatting>
  <conditionalFormatting sqref="A115:A116">
    <cfRule type="expression" dxfId="2824" priority="3211" stopIfTrue="1">
      <formula>$F115=""</formula>
    </cfRule>
    <cfRule type="expression" dxfId="2823" priority="3212" stopIfTrue="1">
      <formula>#REF!&lt;&gt;""</formula>
    </cfRule>
    <cfRule type="expression" dxfId="2822" priority="3213" stopIfTrue="1">
      <formula>AND($G115="",$F115&lt;&gt;"")</formula>
    </cfRule>
  </conditionalFormatting>
  <conditionalFormatting sqref="A115:A116">
    <cfRule type="expression" dxfId="2821" priority="3208" stopIfTrue="1">
      <formula>$F115=""</formula>
    </cfRule>
    <cfRule type="expression" dxfId="2820" priority="3209" stopIfTrue="1">
      <formula>#REF!&lt;&gt;""</formula>
    </cfRule>
    <cfRule type="expression" dxfId="2819" priority="3210" stopIfTrue="1">
      <formula>AND($G115="",$F115&lt;&gt;"")</formula>
    </cfRule>
  </conditionalFormatting>
  <conditionalFormatting sqref="A92:A93">
    <cfRule type="expression" dxfId="2818" priority="3205" stopIfTrue="1">
      <formula>$F92=""</formula>
    </cfRule>
    <cfRule type="expression" dxfId="2817" priority="3206" stopIfTrue="1">
      <formula>#REF!&lt;&gt;""</formula>
    </cfRule>
    <cfRule type="expression" dxfId="2816" priority="3207" stopIfTrue="1">
      <formula>AND($G92="",$F92&lt;&gt;"")</formula>
    </cfRule>
  </conditionalFormatting>
  <conditionalFormatting sqref="A92:A93">
    <cfRule type="expression" dxfId="2815" priority="3196" stopIfTrue="1">
      <formula>$F92=""</formula>
    </cfRule>
    <cfRule type="expression" dxfId="2814" priority="3197" stopIfTrue="1">
      <formula>#REF!&lt;&gt;""</formula>
    </cfRule>
    <cfRule type="expression" dxfId="2813" priority="3198" stopIfTrue="1">
      <formula>AND($G92="",$F92&lt;&gt;"")</formula>
    </cfRule>
  </conditionalFormatting>
  <conditionalFormatting sqref="A92:A93">
    <cfRule type="expression" dxfId="2812" priority="3194" stopIfTrue="1">
      <formula>$C92=""</formula>
    </cfRule>
    <cfRule type="expression" dxfId="2811" priority="3195" stopIfTrue="1">
      <formula>$G92&lt;&gt;""</formula>
    </cfRule>
  </conditionalFormatting>
  <conditionalFormatting sqref="A92:A93">
    <cfRule type="expression" dxfId="2810" priority="3191" stopIfTrue="1">
      <formula>$F92=""</formula>
    </cfRule>
    <cfRule type="expression" dxfId="2809" priority="3192" stopIfTrue="1">
      <formula>#REF!&lt;&gt;""</formula>
    </cfRule>
    <cfRule type="expression" dxfId="2808" priority="3193" stopIfTrue="1">
      <formula>AND($G92="",$F92&lt;&gt;"")</formula>
    </cfRule>
  </conditionalFormatting>
  <conditionalFormatting sqref="A92:A93">
    <cfRule type="expression" dxfId="2807" priority="3188" stopIfTrue="1">
      <formula>$F92=""</formula>
    </cfRule>
    <cfRule type="expression" dxfId="2806" priority="3189" stopIfTrue="1">
      <formula>#REF!&lt;&gt;""</formula>
    </cfRule>
    <cfRule type="expression" dxfId="2805" priority="3190" stopIfTrue="1">
      <formula>AND($G92="",$F92&lt;&gt;"")</formula>
    </cfRule>
  </conditionalFormatting>
  <conditionalFormatting sqref="A92:A93">
    <cfRule type="expression" dxfId="2804" priority="3185" stopIfTrue="1">
      <formula>$F92=""</formula>
    </cfRule>
    <cfRule type="expression" dxfId="2803" priority="3186" stopIfTrue="1">
      <formula>#REF!&lt;&gt;""</formula>
    </cfRule>
    <cfRule type="expression" dxfId="2802" priority="3187" stopIfTrue="1">
      <formula>AND($G92="",$F92&lt;&gt;"")</formula>
    </cfRule>
  </conditionalFormatting>
  <conditionalFormatting sqref="A92:A93">
    <cfRule type="expression" dxfId="2801" priority="3182" stopIfTrue="1">
      <formula>$F92=""</formula>
    </cfRule>
    <cfRule type="expression" dxfId="2800" priority="3183" stopIfTrue="1">
      <formula>#REF!&lt;&gt;""</formula>
    </cfRule>
    <cfRule type="expression" dxfId="2799" priority="3184" stopIfTrue="1">
      <formula>AND($G92="",$F92&lt;&gt;"")</formula>
    </cfRule>
  </conditionalFormatting>
  <conditionalFormatting sqref="A92:A93">
    <cfRule type="expression" dxfId="2798" priority="3179" stopIfTrue="1">
      <formula>$F92=""</formula>
    </cfRule>
    <cfRule type="expression" dxfId="2797" priority="3180" stopIfTrue="1">
      <formula>#REF!&lt;&gt;""</formula>
    </cfRule>
    <cfRule type="expression" dxfId="2796" priority="3181" stopIfTrue="1">
      <formula>AND($G92="",$F92&lt;&gt;"")</formula>
    </cfRule>
  </conditionalFormatting>
  <conditionalFormatting sqref="A92:A93">
    <cfRule type="expression" dxfId="2795" priority="3170" stopIfTrue="1">
      <formula>$F92=""</formula>
    </cfRule>
    <cfRule type="expression" dxfId="2794" priority="3171" stopIfTrue="1">
      <formula>#REF!&lt;&gt;""</formula>
    </cfRule>
    <cfRule type="expression" dxfId="2793" priority="3172" stopIfTrue="1">
      <formula>AND($G92="",$F92&lt;&gt;"")</formula>
    </cfRule>
  </conditionalFormatting>
  <conditionalFormatting sqref="A92:A93">
    <cfRule type="expression" dxfId="2792" priority="3168" stopIfTrue="1">
      <formula>$C92=""</formula>
    </cfRule>
    <cfRule type="expression" dxfId="2791" priority="3169" stopIfTrue="1">
      <formula>$G92&lt;&gt;""</formula>
    </cfRule>
  </conditionalFormatting>
  <conditionalFormatting sqref="A92:A93">
    <cfRule type="expression" dxfId="2790" priority="3165" stopIfTrue="1">
      <formula>$F92=""</formula>
    </cfRule>
    <cfRule type="expression" dxfId="2789" priority="3166" stopIfTrue="1">
      <formula>#REF!&lt;&gt;""</formula>
    </cfRule>
    <cfRule type="expression" dxfId="2788" priority="3167" stopIfTrue="1">
      <formula>AND($G92="",$F92&lt;&gt;"")</formula>
    </cfRule>
  </conditionalFormatting>
  <conditionalFormatting sqref="A92:A93">
    <cfRule type="expression" dxfId="2787" priority="3162" stopIfTrue="1">
      <formula>$F92=""</formula>
    </cfRule>
    <cfRule type="expression" dxfId="2786" priority="3163" stopIfTrue="1">
      <formula>#REF!&lt;&gt;""</formula>
    </cfRule>
    <cfRule type="expression" dxfId="2785" priority="3164" stopIfTrue="1">
      <formula>AND($G92="",$F92&lt;&gt;"")</formula>
    </cfRule>
  </conditionalFormatting>
  <conditionalFormatting sqref="A92:A93">
    <cfRule type="expression" dxfId="2784" priority="3159" stopIfTrue="1">
      <formula>$F92=""</formula>
    </cfRule>
    <cfRule type="expression" dxfId="2783" priority="3160" stopIfTrue="1">
      <formula>#REF!&lt;&gt;""</formula>
    </cfRule>
    <cfRule type="expression" dxfId="2782" priority="3161" stopIfTrue="1">
      <formula>AND($G92="",$F92&lt;&gt;"")</formula>
    </cfRule>
  </conditionalFormatting>
  <conditionalFormatting sqref="A92:A93">
    <cfRule type="expression" dxfId="2781" priority="3156" stopIfTrue="1">
      <formula>$F92=""</formula>
    </cfRule>
    <cfRule type="expression" dxfId="2780" priority="3157" stopIfTrue="1">
      <formula>#REF!&lt;&gt;""</formula>
    </cfRule>
    <cfRule type="expression" dxfId="2779" priority="3158" stopIfTrue="1">
      <formula>AND($G92="",$F92&lt;&gt;"")</formula>
    </cfRule>
  </conditionalFormatting>
  <conditionalFormatting sqref="A92:A93">
    <cfRule type="expression" dxfId="2778" priority="3153" stopIfTrue="1">
      <formula>$F92=""</formula>
    </cfRule>
    <cfRule type="expression" dxfId="2777" priority="3154" stopIfTrue="1">
      <formula>#REF!&lt;&gt;""</formula>
    </cfRule>
    <cfRule type="expression" dxfId="2776" priority="3155" stopIfTrue="1">
      <formula>AND($G92="",$F92&lt;&gt;"")</formula>
    </cfRule>
  </conditionalFormatting>
  <conditionalFormatting sqref="A92:A93">
    <cfRule type="expression" dxfId="2775" priority="3150" stopIfTrue="1">
      <formula>$F92=""</formula>
    </cfRule>
    <cfRule type="expression" dxfId="2774" priority="3151" stopIfTrue="1">
      <formula>#REF!&lt;&gt;""</formula>
    </cfRule>
    <cfRule type="expression" dxfId="2773" priority="3152" stopIfTrue="1">
      <formula>AND($G92="",$F92&lt;&gt;"")</formula>
    </cfRule>
  </conditionalFormatting>
  <conditionalFormatting sqref="A92:A93">
    <cfRule type="expression" dxfId="2772" priority="3147" stopIfTrue="1">
      <formula>$F92=""</formula>
    </cfRule>
    <cfRule type="expression" dxfId="2771" priority="3148" stopIfTrue="1">
      <formula>#REF!&lt;&gt;""</formula>
    </cfRule>
    <cfRule type="expression" dxfId="2770" priority="3149" stopIfTrue="1">
      <formula>AND($G92="",$F92&lt;&gt;"")</formula>
    </cfRule>
  </conditionalFormatting>
  <conditionalFormatting sqref="A92:A93">
    <cfRule type="expression" dxfId="2769" priority="3138" stopIfTrue="1">
      <formula>$F92=""</formula>
    </cfRule>
    <cfRule type="expression" dxfId="2768" priority="3139" stopIfTrue="1">
      <formula>#REF!&lt;&gt;""</formula>
    </cfRule>
    <cfRule type="expression" dxfId="2767" priority="3140" stopIfTrue="1">
      <formula>AND($G92="",$F92&lt;&gt;"")</formula>
    </cfRule>
  </conditionalFormatting>
  <conditionalFormatting sqref="A92:A93">
    <cfRule type="expression" dxfId="2766" priority="3136" stopIfTrue="1">
      <formula>$C92=""</formula>
    </cfRule>
    <cfRule type="expression" dxfId="2765" priority="3137" stopIfTrue="1">
      <formula>$G92&lt;&gt;""</formula>
    </cfRule>
  </conditionalFormatting>
  <conditionalFormatting sqref="A92:A93">
    <cfRule type="expression" dxfId="2764" priority="3133" stopIfTrue="1">
      <formula>$F92=""</formula>
    </cfRule>
    <cfRule type="expression" dxfId="2763" priority="3134" stopIfTrue="1">
      <formula>#REF!&lt;&gt;""</formula>
    </cfRule>
    <cfRule type="expression" dxfId="2762" priority="3135" stopIfTrue="1">
      <formula>AND($G92="",$F92&lt;&gt;"")</formula>
    </cfRule>
  </conditionalFormatting>
  <conditionalFormatting sqref="A92:A93">
    <cfRule type="expression" dxfId="2761" priority="3130" stopIfTrue="1">
      <formula>$F92=""</formula>
    </cfRule>
    <cfRule type="expression" dxfId="2760" priority="3131" stopIfTrue="1">
      <formula>#REF!&lt;&gt;""</formula>
    </cfRule>
    <cfRule type="expression" dxfId="2759" priority="3132" stopIfTrue="1">
      <formula>AND($G92="",$F92&lt;&gt;"")</formula>
    </cfRule>
  </conditionalFormatting>
  <conditionalFormatting sqref="A92:A93">
    <cfRule type="expression" dxfId="2758" priority="3127" stopIfTrue="1">
      <formula>$F92=""</formula>
    </cfRule>
    <cfRule type="expression" dxfId="2757" priority="3128" stopIfTrue="1">
      <formula>#REF!&lt;&gt;""</formula>
    </cfRule>
    <cfRule type="expression" dxfId="2756" priority="3129" stopIfTrue="1">
      <formula>AND($G92="",$F92&lt;&gt;"")</formula>
    </cfRule>
  </conditionalFormatting>
  <conditionalFormatting sqref="A92:A93">
    <cfRule type="expression" dxfId="2755" priority="3124" stopIfTrue="1">
      <formula>$F92=""</formula>
    </cfRule>
    <cfRule type="expression" dxfId="2754" priority="3125" stopIfTrue="1">
      <formula>#REF!&lt;&gt;""</formula>
    </cfRule>
    <cfRule type="expression" dxfId="2753" priority="3126" stopIfTrue="1">
      <formula>AND($G92="",$F92&lt;&gt;"")</formula>
    </cfRule>
  </conditionalFormatting>
  <conditionalFormatting sqref="A92:A93">
    <cfRule type="expression" dxfId="2752" priority="3122" stopIfTrue="1">
      <formula>$C92=""</formula>
    </cfRule>
    <cfRule type="expression" dxfId="2751" priority="3123" stopIfTrue="1">
      <formula>$G92&lt;&gt;""</formula>
    </cfRule>
  </conditionalFormatting>
  <conditionalFormatting sqref="A92:A93">
    <cfRule type="expression" dxfId="2750" priority="3119" stopIfTrue="1">
      <formula>$F92=""</formula>
    </cfRule>
    <cfRule type="expression" dxfId="2749" priority="3120" stopIfTrue="1">
      <formula>#REF!&lt;&gt;""</formula>
    </cfRule>
    <cfRule type="expression" dxfId="2748" priority="3121" stopIfTrue="1">
      <formula>AND($G92="",$F92&lt;&gt;"")</formula>
    </cfRule>
  </conditionalFormatting>
  <conditionalFormatting sqref="A92:A93">
    <cfRule type="expression" dxfId="2747" priority="3116" stopIfTrue="1">
      <formula>$F92=""</formula>
    </cfRule>
    <cfRule type="expression" dxfId="2746" priority="3117" stopIfTrue="1">
      <formula>#REF!&lt;&gt;""</formula>
    </cfRule>
    <cfRule type="expression" dxfId="2745" priority="3118" stopIfTrue="1">
      <formula>AND($G92="",$F92&lt;&gt;"")</formula>
    </cfRule>
  </conditionalFormatting>
  <conditionalFormatting sqref="A92:A93">
    <cfRule type="expression" dxfId="2744" priority="3113" stopIfTrue="1">
      <formula>$F92=""</formula>
    </cfRule>
    <cfRule type="expression" dxfId="2743" priority="3114" stopIfTrue="1">
      <formula>#REF!&lt;&gt;""</formula>
    </cfRule>
    <cfRule type="expression" dxfId="2742" priority="3115" stopIfTrue="1">
      <formula>AND($G92="",$F92&lt;&gt;"")</formula>
    </cfRule>
  </conditionalFormatting>
  <conditionalFormatting sqref="A92:A93">
    <cfRule type="expression" dxfId="2741" priority="3110" stopIfTrue="1">
      <formula>$F92=""</formula>
    </cfRule>
    <cfRule type="expression" dxfId="2740" priority="3111" stopIfTrue="1">
      <formula>#REF!&lt;&gt;""</formula>
    </cfRule>
    <cfRule type="expression" dxfId="2739" priority="3112" stopIfTrue="1">
      <formula>AND($G92="",$F92&lt;&gt;"")</formula>
    </cfRule>
  </conditionalFormatting>
  <conditionalFormatting sqref="A92:A93">
    <cfRule type="expression" dxfId="2738" priority="3107" stopIfTrue="1">
      <formula>$F92=""</formula>
    </cfRule>
    <cfRule type="expression" dxfId="2737" priority="3108" stopIfTrue="1">
      <formula>#REF!&lt;&gt;""</formula>
    </cfRule>
    <cfRule type="expression" dxfId="2736" priority="3109" stopIfTrue="1">
      <formula>AND($G92="",$F92&lt;&gt;"")</formula>
    </cfRule>
  </conditionalFormatting>
  <conditionalFormatting sqref="A92:A93">
    <cfRule type="expression" dxfId="2735" priority="3104" stopIfTrue="1">
      <formula>$F92=""</formula>
    </cfRule>
    <cfRule type="expression" dxfId="2734" priority="3105" stopIfTrue="1">
      <formula>#REF!&lt;&gt;""</formula>
    </cfRule>
    <cfRule type="expression" dxfId="2733" priority="3106" stopIfTrue="1">
      <formula>AND($G92="",$F92&lt;&gt;"")</formula>
    </cfRule>
  </conditionalFormatting>
  <conditionalFormatting sqref="A92:A93">
    <cfRule type="expression" dxfId="2732" priority="3101" stopIfTrue="1">
      <formula>$F92=""</formula>
    </cfRule>
    <cfRule type="expression" dxfId="2731" priority="3102" stopIfTrue="1">
      <formula>#REF!&lt;&gt;""</formula>
    </cfRule>
    <cfRule type="expression" dxfId="2730" priority="3103" stopIfTrue="1">
      <formula>AND($G92="",$F92&lt;&gt;"")</formula>
    </cfRule>
  </conditionalFormatting>
  <conditionalFormatting sqref="A92:A93">
    <cfRule type="expression" dxfId="2729" priority="3098" stopIfTrue="1">
      <formula>$F92=""</formula>
    </cfRule>
    <cfRule type="expression" dxfId="2728" priority="3099" stopIfTrue="1">
      <formula>#REF!&lt;&gt;""</formula>
    </cfRule>
    <cfRule type="expression" dxfId="2727" priority="3100" stopIfTrue="1">
      <formula>AND($G92="",$F92&lt;&gt;"")</formula>
    </cfRule>
  </conditionalFormatting>
  <conditionalFormatting sqref="A92:A93">
    <cfRule type="expression" dxfId="2726" priority="3089" stopIfTrue="1">
      <formula>$F92=""</formula>
    </cfRule>
    <cfRule type="expression" dxfId="2725" priority="3090" stopIfTrue="1">
      <formula>#REF!&lt;&gt;""</formula>
    </cfRule>
    <cfRule type="expression" dxfId="2724" priority="3091" stopIfTrue="1">
      <formula>AND($G92="",$F92&lt;&gt;"")</formula>
    </cfRule>
  </conditionalFormatting>
  <conditionalFormatting sqref="A92:A93">
    <cfRule type="expression" dxfId="2723" priority="3087" stopIfTrue="1">
      <formula>$C92=""</formula>
    </cfRule>
    <cfRule type="expression" dxfId="2722" priority="3088" stopIfTrue="1">
      <formula>$G92&lt;&gt;""</formula>
    </cfRule>
  </conditionalFormatting>
  <conditionalFormatting sqref="A92:A93">
    <cfRule type="expression" dxfId="2721" priority="3084" stopIfTrue="1">
      <formula>$F92=""</formula>
    </cfRule>
    <cfRule type="expression" dxfId="2720" priority="3085" stopIfTrue="1">
      <formula>#REF!&lt;&gt;""</formula>
    </cfRule>
    <cfRule type="expression" dxfId="2719" priority="3086" stopIfTrue="1">
      <formula>AND($G92="",$F92&lt;&gt;"")</formula>
    </cfRule>
  </conditionalFormatting>
  <conditionalFormatting sqref="A92:A93">
    <cfRule type="expression" dxfId="2718" priority="3081" stopIfTrue="1">
      <formula>$F92=""</formula>
    </cfRule>
    <cfRule type="expression" dxfId="2717" priority="3082" stopIfTrue="1">
      <formula>#REF!&lt;&gt;""</formula>
    </cfRule>
    <cfRule type="expression" dxfId="2716" priority="3083" stopIfTrue="1">
      <formula>AND($G92="",$F92&lt;&gt;"")</formula>
    </cfRule>
  </conditionalFormatting>
  <conditionalFormatting sqref="A92:A93">
    <cfRule type="expression" dxfId="2715" priority="3078" stopIfTrue="1">
      <formula>$F92=""</formula>
    </cfRule>
    <cfRule type="expression" dxfId="2714" priority="3079" stopIfTrue="1">
      <formula>#REF!&lt;&gt;""</formula>
    </cfRule>
    <cfRule type="expression" dxfId="2713" priority="3080" stopIfTrue="1">
      <formula>AND($G92="",$F92&lt;&gt;"")</formula>
    </cfRule>
  </conditionalFormatting>
  <conditionalFormatting sqref="A92:A93">
    <cfRule type="expression" dxfId="2712" priority="3075" stopIfTrue="1">
      <formula>$F92=""</formula>
    </cfRule>
    <cfRule type="expression" dxfId="2711" priority="3076" stopIfTrue="1">
      <formula>#REF!&lt;&gt;""</formula>
    </cfRule>
    <cfRule type="expression" dxfId="2710" priority="3077" stopIfTrue="1">
      <formula>AND($G92="",$F92&lt;&gt;"")</formula>
    </cfRule>
  </conditionalFormatting>
  <conditionalFormatting sqref="A92:A93">
    <cfRule type="expression" dxfId="2709" priority="3072" stopIfTrue="1">
      <formula>$F92=""</formula>
    </cfRule>
    <cfRule type="expression" dxfId="2708" priority="3073" stopIfTrue="1">
      <formula>#REF!&lt;&gt;""</formula>
    </cfRule>
    <cfRule type="expression" dxfId="2707" priority="3074" stopIfTrue="1">
      <formula>AND($G92="",$F92&lt;&gt;"")</formula>
    </cfRule>
  </conditionalFormatting>
  <conditionalFormatting sqref="A92:A93">
    <cfRule type="expression" dxfId="2706" priority="3070" stopIfTrue="1">
      <formula>$C92=""</formula>
    </cfRule>
    <cfRule type="expression" dxfId="2705" priority="3071" stopIfTrue="1">
      <formula>$G92&lt;&gt;""</formula>
    </cfRule>
  </conditionalFormatting>
  <conditionalFormatting sqref="A92:A93">
    <cfRule type="expression" dxfId="2704" priority="3067" stopIfTrue="1">
      <formula>$F92=""</formula>
    </cfRule>
    <cfRule type="expression" dxfId="2703" priority="3068" stopIfTrue="1">
      <formula>#REF!&lt;&gt;""</formula>
    </cfRule>
    <cfRule type="expression" dxfId="2702" priority="3069" stopIfTrue="1">
      <formula>AND($G92="",$F92&lt;&gt;"")</formula>
    </cfRule>
  </conditionalFormatting>
  <conditionalFormatting sqref="A92:A93">
    <cfRule type="expression" dxfId="2701" priority="3064" stopIfTrue="1">
      <formula>$F92=""</formula>
    </cfRule>
    <cfRule type="expression" dxfId="2700" priority="3065" stopIfTrue="1">
      <formula>#REF!&lt;&gt;""</formula>
    </cfRule>
    <cfRule type="expression" dxfId="2699" priority="3066" stopIfTrue="1">
      <formula>AND($G92="",$F92&lt;&gt;"")</formula>
    </cfRule>
  </conditionalFormatting>
  <conditionalFormatting sqref="A92:A93">
    <cfRule type="expression" dxfId="2698" priority="3061" stopIfTrue="1">
      <formula>$F92=""</formula>
    </cfRule>
    <cfRule type="expression" dxfId="2697" priority="3062" stopIfTrue="1">
      <formula>#REF!&lt;&gt;""</formula>
    </cfRule>
    <cfRule type="expression" dxfId="2696" priority="3063" stopIfTrue="1">
      <formula>AND($G92="",$F92&lt;&gt;"")</formula>
    </cfRule>
  </conditionalFormatting>
  <conditionalFormatting sqref="A92:A93">
    <cfRule type="expression" dxfId="2695" priority="3052" stopIfTrue="1">
      <formula>$F92=""</formula>
    </cfRule>
    <cfRule type="expression" dxfId="2694" priority="3053" stopIfTrue="1">
      <formula>#REF!&lt;&gt;""</formula>
    </cfRule>
    <cfRule type="expression" dxfId="2693" priority="3054" stopIfTrue="1">
      <formula>AND($G92="",$F92&lt;&gt;"")</formula>
    </cfRule>
  </conditionalFormatting>
  <conditionalFormatting sqref="A92:A93">
    <cfRule type="expression" dxfId="2692" priority="3050" stopIfTrue="1">
      <formula>$C92=""</formula>
    </cfRule>
    <cfRule type="expression" dxfId="2691" priority="3051" stopIfTrue="1">
      <formula>$G92&lt;&gt;""</formula>
    </cfRule>
  </conditionalFormatting>
  <conditionalFormatting sqref="A92:A93">
    <cfRule type="expression" dxfId="2690" priority="3047" stopIfTrue="1">
      <formula>$F92=""</formula>
    </cfRule>
    <cfRule type="expression" dxfId="2689" priority="3048" stopIfTrue="1">
      <formula>#REF!&lt;&gt;""</formula>
    </cfRule>
    <cfRule type="expression" dxfId="2688" priority="3049" stopIfTrue="1">
      <formula>AND($G92="",$F92&lt;&gt;"")</formula>
    </cfRule>
  </conditionalFormatting>
  <conditionalFormatting sqref="A92:A93">
    <cfRule type="expression" dxfId="2687" priority="3044" stopIfTrue="1">
      <formula>$F92=""</formula>
    </cfRule>
    <cfRule type="expression" dxfId="2686" priority="3045" stopIfTrue="1">
      <formula>#REF!&lt;&gt;""</formula>
    </cfRule>
    <cfRule type="expression" dxfId="2685" priority="3046" stopIfTrue="1">
      <formula>AND($G92="",$F92&lt;&gt;"")</formula>
    </cfRule>
  </conditionalFormatting>
  <conditionalFormatting sqref="A92:A93">
    <cfRule type="expression" dxfId="2684" priority="3041" stopIfTrue="1">
      <formula>$F92=""</formula>
    </cfRule>
    <cfRule type="expression" dxfId="2683" priority="3042" stopIfTrue="1">
      <formula>#REF!&lt;&gt;""</formula>
    </cfRule>
    <cfRule type="expression" dxfId="2682" priority="3043" stopIfTrue="1">
      <formula>AND($G92="",$F92&lt;&gt;"")</formula>
    </cfRule>
  </conditionalFormatting>
  <conditionalFormatting sqref="A92:A93">
    <cfRule type="expression" dxfId="2681" priority="3038" stopIfTrue="1">
      <formula>$F92=""</formula>
    </cfRule>
    <cfRule type="expression" dxfId="2680" priority="3039" stopIfTrue="1">
      <formula>#REF!&lt;&gt;""</formula>
    </cfRule>
    <cfRule type="expression" dxfId="2679" priority="3040" stopIfTrue="1">
      <formula>AND($G92="",$F92&lt;&gt;"")</formula>
    </cfRule>
  </conditionalFormatting>
  <conditionalFormatting sqref="A93">
    <cfRule type="expression" dxfId="2678" priority="3035" stopIfTrue="1">
      <formula>$F93=""</formula>
    </cfRule>
    <cfRule type="expression" dxfId="2677" priority="3036" stopIfTrue="1">
      <formula>#REF!&lt;&gt;""</formula>
    </cfRule>
    <cfRule type="expression" dxfId="2676" priority="3037" stopIfTrue="1">
      <formula>AND($G93="",$F93&lt;&gt;"")</formula>
    </cfRule>
  </conditionalFormatting>
  <conditionalFormatting sqref="A93">
    <cfRule type="expression" dxfId="2675" priority="3032" stopIfTrue="1">
      <formula>$F93=""</formula>
    </cfRule>
    <cfRule type="expression" dxfId="2674" priority="3033" stopIfTrue="1">
      <formula>#REF!&lt;&gt;""</formula>
    </cfRule>
    <cfRule type="expression" dxfId="2673" priority="3034" stopIfTrue="1">
      <formula>AND($G93="",$F93&lt;&gt;"")</formula>
    </cfRule>
  </conditionalFormatting>
  <conditionalFormatting sqref="A93">
    <cfRule type="expression" dxfId="2672" priority="3030" stopIfTrue="1">
      <formula>$C93=""</formula>
    </cfRule>
    <cfRule type="expression" dxfId="2671" priority="3031" stopIfTrue="1">
      <formula>$G93&lt;&gt;""</formula>
    </cfRule>
  </conditionalFormatting>
  <conditionalFormatting sqref="A93">
    <cfRule type="expression" dxfId="2670" priority="3027" stopIfTrue="1">
      <formula>$F93=""</formula>
    </cfRule>
    <cfRule type="expression" dxfId="2669" priority="3028" stopIfTrue="1">
      <formula>#REF!&lt;&gt;""</formula>
    </cfRule>
    <cfRule type="expression" dxfId="2668" priority="3029" stopIfTrue="1">
      <formula>AND($G93="",$F93&lt;&gt;"")</formula>
    </cfRule>
  </conditionalFormatting>
  <conditionalFormatting sqref="A93">
    <cfRule type="expression" dxfId="2667" priority="3024" stopIfTrue="1">
      <formula>$F93=""</formula>
    </cfRule>
    <cfRule type="expression" dxfId="2666" priority="3025" stopIfTrue="1">
      <formula>#REF!&lt;&gt;""</formula>
    </cfRule>
    <cfRule type="expression" dxfId="2665" priority="3026" stopIfTrue="1">
      <formula>AND($G93="",$F93&lt;&gt;"")</formula>
    </cfRule>
  </conditionalFormatting>
  <conditionalFormatting sqref="A93">
    <cfRule type="expression" dxfId="2664" priority="3021" stopIfTrue="1">
      <formula>$F93=""</formula>
    </cfRule>
    <cfRule type="expression" dxfId="2663" priority="3022" stopIfTrue="1">
      <formula>#REF!&lt;&gt;""</formula>
    </cfRule>
    <cfRule type="expression" dxfId="2662" priority="3023" stopIfTrue="1">
      <formula>AND($G93="",$F93&lt;&gt;"")</formula>
    </cfRule>
  </conditionalFormatting>
  <conditionalFormatting sqref="A93">
    <cfRule type="expression" dxfId="2661" priority="3015" stopIfTrue="1">
      <formula>$F93=""</formula>
    </cfRule>
    <cfRule type="expression" dxfId="2660" priority="3016" stopIfTrue="1">
      <formula>#REF!&lt;&gt;""</formula>
    </cfRule>
    <cfRule type="expression" dxfId="2659" priority="3017" stopIfTrue="1">
      <formula>AND($G93="",$F93&lt;&gt;"")</formula>
    </cfRule>
  </conditionalFormatting>
  <conditionalFormatting sqref="A93">
    <cfRule type="expression" dxfId="2658" priority="3013" stopIfTrue="1">
      <formula>$C93=""</formula>
    </cfRule>
    <cfRule type="expression" dxfId="2657" priority="3014" stopIfTrue="1">
      <formula>$G93&lt;&gt;""</formula>
    </cfRule>
  </conditionalFormatting>
  <conditionalFormatting sqref="A93">
    <cfRule type="expression" dxfId="2656" priority="3010" stopIfTrue="1">
      <formula>$F93=""</formula>
    </cfRule>
    <cfRule type="expression" dxfId="2655" priority="3011" stopIfTrue="1">
      <formula>#REF!&lt;&gt;""</formula>
    </cfRule>
    <cfRule type="expression" dxfId="2654" priority="3012" stopIfTrue="1">
      <formula>AND($G93="",$F93&lt;&gt;"")</formula>
    </cfRule>
  </conditionalFormatting>
  <conditionalFormatting sqref="A93">
    <cfRule type="expression" dxfId="2653" priority="3007" stopIfTrue="1">
      <formula>$F93=""</formula>
    </cfRule>
    <cfRule type="expression" dxfId="2652" priority="3008" stopIfTrue="1">
      <formula>#REF!&lt;&gt;""</formula>
    </cfRule>
    <cfRule type="expression" dxfId="2651" priority="3009" stopIfTrue="1">
      <formula>AND($G93="",$F93&lt;&gt;"")</formula>
    </cfRule>
  </conditionalFormatting>
  <conditionalFormatting sqref="A93">
    <cfRule type="expression" dxfId="2650" priority="3004" stopIfTrue="1">
      <formula>$F93=""</formula>
    </cfRule>
    <cfRule type="expression" dxfId="2649" priority="3005" stopIfTrue="1">
      <formula>#REF!&lt;&gt;""</formula>
    </cfRule>
    <cfRule type="expression" dxfId="2648" priority="3006" stopIfTrue="1">
      <formula>AND($G93="",$F93&lt;&gt;"")</formula>
    </cfRule>
  </conditionalFormatting>
  <conditionalFormatting sqref="A93">
    <cfRule type="expression" dxfId="2647" priority="3001" stopIfTrue="1">
      <formula>$F93=""</formula>
    </cfRule>
    <cfRule type="expression" dxfId="2646" priority="3002" stopIfTrue="1">
      <formula>#REF!&lt;&gt;""</formula>
    </cfRule>
    <cfRule type="expression" dxfId="2645" priority="3003" stopIfTrue="1">
      <formula>AND($G93="",$F93&lt;&gt;"")</formula>
    </cfRule>
  </conditionalFormatting>
  <conditionalFormatting sqref="A92:A93">
    <cfRule type="expression" dxfId="2644" priority="2999" stopIfTrue="1">
      <formula>$C92=""</formula>
    </cfRule>
    <cfRule type="expression" dxfId="2643" priority="3000" stopIfTrue="1">
      <formula>$E92&lt;&gt;""</formula>
    </cfRule>
  </conditionalFormatting>
  <conditionalFormatting sqref="A92:A93">
    <cfRule type="expression" dxfId="2642" priority="2997" stopIfTrue="1">
      <formula>$C92=""</formula>
    </cfRule>
    <cfRule type="expression" dxfId="2641" priority="2998" stopIfTrue="1">
      <formula>$E92&lt;&gt;""</formula>
    </cfRule>
  </conditionalFormatting>
  <conditionalFormatting sqref="A92:A93">
    <cfRule type="expression" dxfId="2640" priority="2995" stopIfTrue="1">
      <formula>$C92=""</formula>
    </cfRule>
    <cfRule type="expression" dxfId="2639" priority="2996" stopIfTrue="1">
      <formula>$G92&lt;&gt;""</formula>
    </cfRule>
  </conditionalFormatting>
  <conditionalFormatting sqref="A92:A93">
    <cfRule type="expression" dxfId="2638" priority="2993" stopIfTrue="1">
      <formula>$C92=""</formula>
    </cfRule>
    <cfRule type="expression" dxfId="2637" priority="2994" stopIfTrue="1">
      <formula>$E92&lt;&gt;""</formula>
    </cfRule>
  </conditionalFormatting>
  <conditionalFormatting sqref="A92:A93">
    <cfRule type="expression" dxfId="2636" priority="2991" stopIfTrue="1">
      <formula>$C92=""</formula>
    </cfRule>
    <cfRule type="expression" dxfId="2635" priority="2992" stopIfTrue="1">
      <formula>$E92&lt;&gt;""</formula>
    </cfRule>
  </conditionalFormatting>
  <conditionalFormatting sqref="A92:A93">
    <cfRule type="expression" dxfId="2634" priority="2989" stopIfTrue="1">
      <formula>$C92=""</formula>
    </cfRule>
    <cfRule type="expression" dxfId="2633" priority="2990" stopIfTrue="1">
      <formula>$G92&lt;&gt;""</formula>
    </cfRule>
  </conditionalFormatting>
  <conditionalFormatting sqref="A92:A93">
    <cfRule type="expression" dxfId="2632" priority="2987" stopIfTrue="1">
      <formula>$C92=""</formula>
    </cfRule>
    <cfRule type="expression" dxfId="2631" priority="2988" stopIfTrue="1">
      <formula>$E92&lt;&gt;""</formula>
    </cfRule>
  </conditionalFormatting>
  <conditionalFormatting sqref="A92:A93">
    <cfRule type="expression" dxfId="2630" priority="2985" stopIfTrue="1">
      <formula>$C92=""</formula>
    </cfRule>
    <cfRule type="expression" dxfId="2629" priority="2986" stopIfTrue="1">
      <formula>$E92&lt;&gt;""</formula>
    </cfRule>
  </conditionalFormatting>
  <conditionalFormatting sqref="A92:A93">
    <cfRule type="expression" dxfId="2628" priority="2982" stopIfTrue="1">
      <formula>$F92=""</formula>
    </cfRule>
    <cfRule type="expression" dxfId="2627" priority="2983" stopIfTrue="1">
      <formula>#REF!&lt;&gt;""</formula>
    </cfRule>
    <cfRule type="expression" dxfId="2626" priority="2984" stopIfTrue="1">
      <formula>AND($G92="",$F92&lt;&gt;"")</formula>
    </cfRule>
  </conditionalFormatting>
  <conditionalFormatting sqref="A92:A93">
    <cfRule type="expression" dxfId="2625" priority="2979" stopIfTrue="1">
      <formula>$F92=""</formula>
    </cfRule>
    <cfRule type="expression" dxfId="2624" priority="2980" stopIfTrue="1">
      <formula>#REF!&lt;&gt;""</formula>
    </cfRule>
    <cfRule type="expression" dxfId="2623" priority="2981" stopIfTrue="1">
      <formula>AND($G92="",$F92&lt;&gt;"")</formula>
    </cfRule>
  </conditionalFormatting>
  <conditionalFormatting sqref="A92:A93">
    <cfRule type="expression" dxfId="2622" priority="2977" stopIfTrue="1">
      <formula>$C92=""</formula>
    </cfRule>
    <cfRule type="expression" dxfId="2621" priority="2978" stopIfTrue="1">
      <formula>$G92&lt;&gt;""</formula>
    </cfRule>
  </conditionalFormatting>
  <conditionalFormatting sqref="A92:A93">
    <cfRule type="expression" dxfId="2620" priority="2974" stopIfTrue="1">
      <formula>$F92=""</formula>
    </cfRule>
    <cfRule type="expression" dxfId="2619" priority="2975" stopIfTrue="1">
      <formula>#REF!&lt;&gt;""</formula>
    </cfRule>
    <cfRule type="expression" dxfId="2618" priority="2976" stopIfTrue="1">
      <formula>AND($G92="",$F92&lt;&gt;"")</formula>
    </cfRule>
  </conditionalFormatting>
  <conditionalFormatting sqref="A92:A93">
    <cfRule type="expression" dxfId="2617" priority="2971" stopIfTrue="1">
      <formula>$F92=""</formula>
    </cfRule>
    <cfRule type="expression" dxfId="2616" priority="2972" stopIfTrue="1">
      <formula>#REF!&lt;&gt;""</formula>
    </cfRule>
    <cfRule type="expression" dxfId="2615" priority="2973" stopIfTrue="1">
      <formula>AND($G92="",$F92&lt;&gt;"")</formula>
    </cfRule>
  </conditionalFormatting>
  <conditionalFormatting sqref="A92:A93">
    <cfRule type="expression" dxfId="2614" priority="2968" stopIfTrue="1">
      <formula>$F92=""</formula>
    </cfRule>
    <cfRule type="expression" dxfId="2613" priority="2969" stopIfTrue="1">
      <formula>#REF!&lt;&gt;""</formula>
    </cfRule>
    <cfRule type="expression" dxfId="2612" priority="2970" stopIfTrue="1">
      <formula>AND($G92="",$F92&lt;&gt;"")</formula>
    </cfRule>
  </conditionalFormatting>
  <conditionalFormatting sqref="A92:A93">
    <cfRule type="expression" dxfId="2611" priority="2959" stopIfTrue="1">
      <formula>$F92=""</formula>
    </cfRule>
    <cfRule type="expression" dxfId="2610" priority="2960" stopIfTrue="1">
      <formula>#REF!&lt;&gt;""</formula>
    </cfRule>
    <cfRule type="expression" dxfId="2609" priority="2961" stopIfTrue="1">
      <formula>AND($G92="",$F92&lt;&gt;"")</formula>
    </cfRule>
  </conditionalFormatting>
  <conditionalFormatting sqref="A92:A93">
    <cfRule type="expression" dxfId="2608" priority="2957" stopIfTrue="1">
      <formula>$C92=""</formula>
    </cfRule>
    <cfRule type="expression" dxfId="2607" priority="2958" stopIfTrue="1">
      <formula>$G92&lt;&gt;""</formula>
    </cfRule>
  </conditionalFormatting>
  <conditionalFormatting sqref="A92:A93">
    <cfRule type="expression" dxfId="2606" priority="2954" stopIfTrue="1">
      <formula>$F92=""</formula>
    </cfRule>
    <cfRule type="expression" dxfId="2605" priority="2955" stopIfTrue="1">
      <formula>#REF!&lt;&gt;""</formula>
    </cfRule>
    <cfRule type="expression" dxfId="2604" priority="2956" stopIfTrue="1">
      <formula>AND($G92="",$F92&lt;&gt;"")</formula>
    </cfRule>
  </conditionalFormatting>
  <conditionalFormatting sqref="A92:A93">
    <cfRule type="expression" dxfId="2603" priority="2951" stopIfTrue="1">
      <formula>$F92=""</formula>
    </cfRule>
    <cfRule type="expression" dxfId="2602" priority="2952" stopIfTrue="1">
      <formula>#REF!&lt;&gt;""</formula>
    </cfRule>
    <cfRule type="expression" dxfId="2601" priority="2953" stopIfTrue="1">
      <formula>AND($G92="",$F92&lt;&gt;"")</formula>
    </cfRule>
  </conditionalFormatting>
  <conditionalFormatting sqref="A92:A93">
    <cfRule type="expression" dxfId="2600" priority="2948" stopIfTrue="1">
      <formula>$F92=""</formula>
    </cfRule>
    <cfRule type="expression" dxfId="2599" priority="2949" stopIfTrue="1">
      <formula>#REF!&lt;&gt;""</formula>
    </cfRule>
    <cfRule type="expression" dxfId="2598" priority="2950" stopIfTrue="1">
      <formula>AND($G92="",$F92&lt;&gt;"")</formula>
    </cfRule>
  </conditionalFormatting>
  <conditionalFormatting sqref="A92:A93">
    <cfRule type="expression" dxfId="2597" priority="2945" stopIfTrue="1">
      <formula>$F92=""</formula>
    </cfRule>
    <cfRule type="expression" dxfId="2596" priority="2946" stopIfTrue="1">
      <formula>#REF!&lt;&gt;""</formula>
    </cfRule>
    <cfRule type="expression" dxfId="2595" priority="2947" stopIfTrue="1">
      <formula>AND($G92="",$F92&lt;&gt;"")</formula>
    </cfRule>
  </conditionalFormatting>
  <conditionalFormatting sqref="A92:A93">
    <cfRule type="expression" dxfId="2594" priority="2943" stopIfTrue="1">
      <formula>$C92=""</formula>
    </cfRule>
    <cfRule type="expression" dxfId="2593" priority="2944" stopIfTrue="1">
      <formula>$G92&lt;&gt;""</formula>
    </cfRule>
  </conditionalFormatting>
  <conditionalFormatting sqref="A92:A93">
    <cfRule type="expression" dxfId="2592" priority="2941" stopIfTrue="1">
      <formula>$C92=""</formula>
    </cfRule>
    <cfRule type="expression" dxfId="2591" priority="2942" stopIfTrue="1">
      <formula>$E92&lt;&gt;""</formula>
    </cfRule>
  </conditionalFormatting>
  <conditionalFormatting sqref="A92:A93">
    <cfRule type="expression" dxfId="2590" priority="2939" stopIfTrue="1">
      <formula>$C92=""</formula>
    </cfRule>
    <cfRule type="expression" dxfId="2589" priority="2940" stopIfTrue="1">
      <formula>$E92&lt;&gt;""</formula>
    </cfRule>
  </conditionalFormatting>
  <conditionalFormatting sqref="A92:A93">
    <cfRule type="expression" dxfId="2588" priority="2937" stopIfTrue="1">
      <formula>$C92=""</formula>
    </cfRule>
    <cfRule type="expression" dxfId="2587" priority="2938" stopIfTrue="1">
      <formula>$G92&lt;&gt;""</formula>
    </cfRule>
  </conditionalFormatting>
  <conditionalFormatting sqref="A92:A93">
    <cfRule type="expression" dxfId="2586" priority="2935" stopIfTrue="1">
      <formula>$C92=""</formula>
    </cfRule>
    <cfRule type="expression" dxfId="2585" priority="2936" stopIfTrue="1">
      <formula>$E92&lt;&gt;""</formula>
    </cfRule>
  </conditionalFormatting>
  <conditionalFormatting sqref="A92:A93">
    <cfRule type="expression" dxfId="2584" priority="2933" stopIfTrue="1">
      <formula>$C92=""</formula>
    </cfRule>
    <cfRule type="expression" dxfId="2583" priority="2934" stopIfTrue="1">
      <formula>$E92&lt;&gt;""</formula>
    </cfRule>
  </conditionalFormatting>
  <conditionalFormatting sqref="A92:A93">
    <cfRule type="expression" dxfId="2582" priority="2930" stopIfTrue="1">
      <formula>$F92=""</formula>
    </cfRule>
    <cfRule type="expression" dxfId="2581" priority="2931" stopIfTrue="1">
      <formula>#REF!&lt;&gt;""</formula>
    </cfRule>
    <cfRule type="expression" dxfId="2580" priority="2932" stopIfTrue="1">
      <formula>AND($G92="",$F92&lt;&gt;"")</formula>
    </cfRule>
  </conditionalFormatting>
  <conditionalFormatting sqref="A92:A93">
    <cfRule type="expression" dxfId="2579" priority="2927" stopIfTrue="1">
      <formula>$F92=""</formula>
    </cfRule>
    <cfRule type="expression" dxfId="2578" priority="2928" stopIfTrue="1">
      <formula>#REF!&lt;&gt;""</formula>
    </cfRule>
    <cfRule type="expression" dxfId="2577" priority="2929" stopIfTrue="1">
      <formula>AND($G92="",$F92&lt;&gt;"")</formula>
    </cfRule>
  </conditionalFormatting>
  <conditionalFormatting sqref="A92:A93">
    <cfRule type="expression" dxfId="2576" priority="2924" stopIfTrue="1">
      <formula>$F92=""</formula>
    </cfRule>
    <cfRule type="expression" dxfId="2575" priority="2925" stopIfTrue="1">
      <formula>#REF!&lt;&gt;""</formula>
    </cfRule>
    <cfRule type="expression" dxfId="2574" priority="2926" stopIfTrue="1">
      <formula>AND($G92="",$F92&lt;&gt;"")</formula>
    </cfRule>
  </conditionalFormatting>
  <conditionalFormatting sqref="A92:A93">
    <cfRule type="expression" dxfId="2573" priority="2921" stopIfTrue="1">
      <formula>$F92=""</formula>
    </cfRule>
    <cfRule type="expression" dxfId="2572" priority="2922" stopIfTrue="1">
      <formula>#REF!&lt;&gt;""</formula>
    </cfRule>
    <cfRule type="expression" dxfId="2571" priority="2923" stopIfTrue="1">
      <formula>AND($G92="",$F92&lt;&gt;"")</formula>
    </cfRule>
  </conditionalFormatting>
  <conditionalFormatting sqref="A92:A93">
    <cfRule type="expression" dxfId="2570" priority="2918" stopIfTrue="1">
      <formula>$F92=""</formula>
    </cfRule>
    <cfRule type="expression" dxfId="2569" priority="2919" stopIfTrue="1">
      <formula>#REF!&lt;&gt;""</formula>
    </cfRule>
    <cfRule type="expression" dxfId="2568" priority="2920" stopIfTrue="1">
      <formula>AND($G92="",$F92&lt;&gt;"")</formula>
    </cfRule>
  </conditionalFormatting>
  <conditionalFormatting sqref="A20">
    <cfRule type="expression" dxfId="2567" priority="2908" stopIfTrue="1">
      <formula>$F20=""</formula>
    </cfRule>
    <cfRule type="expression" dxfId="2566" priority="2909" stopIfTrue="1">
      <formula>$H20&lt;&gt;""</formula>
    </cfRule>
    <cfRule type="expression" dxfId="2565" priority="2910" stopIfTrue="1">
      <formula>AND($G20="",$F20&lt;&gt;"")</formula>
    </cfRule>
  </conditionalFormatting>
  <conditionalFormatting sqref="A20">
    <cfRule type="expression" dxfId="2564" priority="2905" stopIfTrue="1">
      <formula>$G20=""</formula>
    </cfRule>
    <cfRule type="expression" dxfId="2563" priority="2906" stopIfTrue="1">
      <formula>$I20&lt;&gt;""</formula>
    </cfRule>
    <cfRule type="expression" dxfId="2562" priority="2907" stopIfTrue="1">
      <formula>AND($H20="",$G20&lt;&gt;"")</formula>
    </cfRule>
  </conditionalFormatting>
  <conditionalFormatting sqref="A185">
    <cfRule type="expression" dxfId="2561" priority="2849" stopIfTrue="1">
      <formula>$C185=""</formula>
    </cfRule>
    <cfRule type="expression" dxfId="2560" priority="2850" stopIfTrue="1">
      <formula>$D185&lt;&gt;""</formula>
    </cfRule>
  </conditionalFormatting>
  <conditionalFormatting sqref="A185">
    <cfRule type="expression" dxfId="2559" priority="2847" stopIfTrue="1">
      <formula>$C185=""</formula>
    </cfRule>
    <cfRule type="expression" dxfId="2558" priority="2848" stopIfTrue="1">
      <formula>$D185&lt;&gt;""</formula>
    </cfRule>
  </conditionalFormatting>
  <conditionalFormatting sqref="A185">
    <cfRule type="expression" dxfId="2557" priority="2845" stopIfTrue="1">
      <formula>$D185=""</formula>
    </cfRule>
    <cfRule type="expression" dxfId="2556" priority="2846" stopIfTrue="1">
      <formula>$E185&lt;&gt;""</formula>
    </cfRule>
  </conditionalFormatting>
  <conditionalFormatting sqref="A185">
    <cfRule type="expression" dxfId="2555" priority="2843" stopIfTrue="1">
      <formula>$D185=""</formula>
    </cfRule>
    <cfRule type="expression" dxfId="2554" priority="2844" stopIfTrue="1">
      <formula>$E185&lt;&gt;""</formula>
    </cfRule>
  </conditionalFormatting>
  <conditionalFormatting sqref="A185">
    <cfRule type="expression" dxfId="2553" priority="2841" stopIfTrue="1">
      <formula>$D185=""</formula>
    </cfRule>
    <cfRule type="expression" dxfId="2552" priority="2842" stopIfTrue="1">
      <formula>$E185&lt;&gt;""</formula>
    </cfRule>
  </conditionalFormatting>
  <conditionalFormatting sqref="A185">
    <cfRule type="expression" dxfId="2551" priority="2839" stopIfTrue="1">
      <formula>$D185=""</formula>
    </cfRule>
    <cfRule type="expression" dxfId="2550" priority="2840" stopIfTrue="1">
      <formula>$E185&lt;&gt;""</formula>
    </cfRule>
  </conditionalFormatting>
  <conditionalFormatting sqref="B384:D384">
    <cfRule type="expression" dxfId="2549" priority="2837" stopIfTrue="1">
      <formula>$C384=""</formula>
    </cfRule>
    <cfRule type="expression" dxfId="2548" priority="2838" stopIfTrue="1">
      <formula>$D384&lt;&gt;""</formula>
    </cfRule>
  </conditionalFormatting>
  <conditionalFormatting sqref="A115:A116">
    <cfRule type="expression" dxfId="2547" priority="5802" stopIfTrue="1">
      <formula>$H115=""</formula>
    </cfRule>
    <cfRule type="expression" dxfId="2546" priority="5803" stopIfTrue="1">
      <formula>#REF!&lt;&gt;""</formula>
    </cfRule>
    <cfRule type="expression" dxfId="2545" priority="5804" stopIfTrue="1">
      <formula>AND(#REF!="",$H115&lt;&gt;"")</formula>
    </cfRule>
  </conditionalFormatting>
  <conditionalFormatting sqref="A115:A116">
    <cfRule type="expression" dxfId="2544" priority="5808" stopIfTrue="1">
      <formula>$H115=""</formula>
    </cfRule>
    <cfRule type="expression" dxfId="2543" priority="5809" stopIfTrue="1">
      <formula>#REF!&lt;&gt;""</formula>
    </cfRule>
    <cfRule type="expression" dxfId="2542" priority="5810" stopIfTrue="1">
      <formula>AND(#REF!="",$H115&lt;&gt;"")</formula>
    </cfRule>
  </conditionalFormatting>
  <conditionalFormatting sqref="A116">
    <cfRule type="expression" dxfId="2541" priority="5811" stopIfTrue="1">
      <formula>$H116=""</formula>
    </cfRule>
    <cfRule type="expression" dxfId="2540" priority="5812" stopIfTrue="1">
      <formula>#REF!&lt;&gt;""</formula>
    </cfRule>
    <cfRule type="expression" dxfId="2539" priority="5813" stopIfTrue="1">
      <formula>AND(#REF!="",$H116&lt;&gt;"")</formula>
    </cfRule>
  </conditionalFormatting>
  <conditionalFormatting sqref="A174">
    <cfRule type="expression" dxfId="2538" priority="2835" stopIfTrue="1">
      <formula>$C174=""</formula>
    </cfRule>
    <cfRule type="expression" dxfId="2537" priority="2836" stopIfTrue="1">
      <formula>$G174&lt;&gt;""</formula>
    </cfRule>
  </conditionalFormatting>
  <conditionalFormatting sqref="A224">
    <cfRule type="expression" dxfId="2536" priority="2830" stopIfTrue="1">
      <formula>$C224=""</formula>
    </cfRule>
    <cfRule type="expression" dxfId="2535" priority="2831" stopIfTrue="1">
      <formula>$D224&lt;&gt;""</formula>
    </cfRule>
  </conditionalFormatting>
  <conditionalFormatting sqref="A224">
    <cfRule type="expression" dxfId="2534" priority="2828" stopIfTrue="1">
      <formula>$D224=""</formula>
    </cfRule>
    <cfRule type="expression" dxfId="2533" priority="2829" stopIfTrue="1">
      <formula>$E224&lt;&gt;""</formula>
    </cfRule>
  </conditionalFormatting>
  <conditionalFormatting sqref="A224">
    <cfRule type="expression" dxfId="2532" priority="2826" stopIfTrue="1">
      <formula>$D224=""</formula>
    </cfRule>
    <cfRule type="expression" dxfId="2531" priority="2827" stopIfTrue="1">
      <formula>$E224&lt;&gt;""</formula>
    </cfRule>
  </conditionalFormatting>
  <conditionalFormatting sqref="A174">
    <cfRule type="expression" dxfId="2530" priority="5843" stopIfTrue="1">
      <formula>$H174=""</formula>
    </cfRule>
    <cfRule type="expression" dxfId="2529" priority="5844" stopIfTrue="1">
      <formula>#REF!&lt;&gt;""</formula>
    </cfRule>
    <cfRule type="expression" dxfId="2528" priority="5845" stopIfTrue="1">
      <formula>AND(#REF!="",$H174&lt;&gt;"")</formula>
    </cfRule>
  </conditionalFormatting>
  <conditionalFormatting sqref="A139:A141">
    <cfRule type="expression" dxfId="2527" priority="2819" stopIfTrue="1">
      <formula>$F139=""</formula>
    </cfRule>
    <cfRule type="expression" dxfId="2526" priority="2820" stopIfTrue="1">
      <formula>#REF!&lt;&gt;""</formula>
    </cfRule>
    <cfRule type="expression" dxfId="2525" priority="2821" stopIfTrue="1">
      <formula>AND($G139="",$F139&lt;&gt;"")</formula>
    </cfRule>
  </conditionalFormatting>
  <conditionalFormatting sqref="A139:A141">
    <cfRule type="expression" dxfId="2524" priority="2814" stopIfTrue="1">
      <formula>$F139=""</formula>
    </cfRule>
    <cfRule type="expression" dxfId="2523" priority="2815" stopIfTrue="1">
      <formula>$H139&lt;&gt;""</formula>
    </cfRule>
    <cfRule type="expression" dxfId="2522" priority="2816" stopIfTrue="1">
      <formula>AND($G139="",$F139&lt;&gt;"")</formula>
    </cfRule>
  </conditionalFormatting>
  <conditionalFormatting sqref="A139:A141">
    <cfRule type="expression" dxfId="2521" priority="2811" stopIfTrue="1">
      <formula>$F139=""</formula>
    </cfRule>
    <cfRule type="expression" dxfId="2520" priority="2812" stopIfTrue="1">
      <formula>#REF!&lt;&gt;""</formula>
    </cfRule>
    <cfRule type="expression" dxfId="2519" priority="2813" stopIfTrue="1">
      <formula>AND($G139="",$F139&lt;&gt;"")</formula>
    </cfRule>
  </conditionalFormatting>
  <conditionalFormatting sqref="A141">
    <cfRule type="expression" dxfId="2518" priority="2808" stopIfTrue="1">
      <formula>$F141=""</formula>
    </cfRule>
    <cfRule type="expression" dxfId="2517" priority="2809" stopIfTrue="1">
      <formula>$H141&lt;&gt;""</formula>
    </cfRule>
    <cfRule type="expression" dxfId="2516" priority="2810" stopIfTrue="1">
      <formula>AND($G141="",$F141&lt;&gt;"")</formula>
    </cfRule>
  </conditionalFormatting>
  <conditionalFormatting sqref="A141">
    <cfRule type="expression" dxfId="2515" priority="2805" stopIfTrue="1">
      <formula>$F141=""</formula>
    </cfRule>
    <cfRule type="expression" dxfId="2514" priority="2806" stopIfTrue="1">
      <formula>$H141&lt;&gt;""</formula>
    </cfRule>
    <cfRule type="expression" dxfId="2513" priority="2807" stopIfTrue="1">
      <formula>AND($G141="",$F141&lt;&gt;"")</formula>
    </cfRule>
  </conditionalFormatting>
  <conditionalFormatting sqref="A140">
    <cfRule type="expression" dxfId="2512" priority="2797" stopIfTrue="1">
      <formula>$F140=""</formula>
    </cfRule>
    <cfRule type="expression" dxfId="2511" priority="2798" stopIfTrue="1">
      <formula>$H140&lt;&gt;""</formula>
    </cfRule>
    <cfRule type="expression" dxfId="2510" priority="2799" stopIfTrue="1">
      <formula>AND($G140="",$F140&lt;&gt;"")</formula>
    </cfRule>
  </conditionalFormatting>
  <conditionalFormatting sqref="A140">
    <cfRule type="expression" dxfId="2509" priority="2794" stopIfTrue="1">
      <formula>$F140=""</formula>
    </cfRule>
    <cfRule type="expression" dxfId="2508" priority="2795" stopIfTrue="1">
      <formula>$H140&lt;&gt;""</formula>
    </cfRule>
    <cfRule type="expression" dxfId="2507" priority="2796" stopIfTrue="1">
      <formula>AND($G140="",$F140&lt;&gt;"")</formula>
    </cfRule>
  </conditionalFormatting>
  <conditionalFormatting sqref="A139">
    <cfRule type="expression" dxfId="2506" priority="2791" stopIfTrue="1">
      <formula>$F139=""</formula>
    </cfRule>
    <cfRule type="expression" dxfId="2505" priority="2792" stopIfTrue="1">
      <formula>$H139&lt;&gt;""</formula>
    </cfRule>
    <cfRule type="expression" dxfId="2504" priority="2793" stopIfTrue="1">
      <formula>AND($G139="",$F139&lt;&gt;"")</formula>
    </cfRule>
  </conditionalFormatting>
  <conditionalFormatting sqref="A139">
    <cfRule type="expression" dxfId="2503" priority="2788" stopIfTrue="1">
      <formula>$F139=""</formula>
    </cfRule>
    <cfRule type="expression" dxfId="2502" priority="2789" stopIfTrue="1">
      <formula>#REF!&lt;&gt;""</formula>
    </cfRule>
    <cfRule type="expression" dxfId="2501" priority="2790" stopIfTrue="1">
      <formula>AND($G139="",$F139&lt;&gt;"")</formula>
    </cfRule>
  </conditionalFormatting>
  <conditionalFormatting sqref="A139">
    <cfRule type="expression" dxfId="2500" priority="2785" stopIfTrue="1">
      <formula>$G139=""</formula>
    </cfRule>
    <cfRule type="expression" dxfId="2499" priority="2786" stopIfTrue="1">
      <formula>$I139&lt;&gt;""</formula>
    </cfRule>
    <cfRule type="expression" dxfId="2498" priority="2787" stopIfTrue="1">
      <formula>AND($H139="",$G139&lt;&gt;"")</formula>
    </cfRule>
  </conditionalFormatting>
  <conditionalFormatting sqref="A139">
    <cfRule type="expression" dxfId="2497" priority="2782" stopIfTrue="1">
      <formula>$G139=""</formula>
    </cfRule>
    <cfRule type="expression" dxfId="2496" priority="2783" stopIfTrue="1">
      <formula>#REF!&lt;&gt;""</formula>
    </cfRule>
    <cfRule type="expression" dxfId="2495" priority="2784" stopIfTrue="1">
      <formula>AND($H139="",$G139&lt;&gt;"")</formula>
    </cfRule>
  </conditionalFormatting>
  <conditionalFormatting sqref="A116">
    <cfRule type="expression" dxfId="2494" priority="5854" stopIfTrue="1">
      <formula>$H116=""</formula>
    </cfRule>
    <cfRule type="expression" dxfId="2493" priority="5855" stopIfTrue="1">
      <formula>#REF!&lt;&gt;""</formula>
    </cfRule>
    <cfRule type="expression" dxfId="2492" priority="5856" stopIfTrue="1">
      <formula>AND(#REF!="",$H116&lt;&gt;"")</formula>
    </cfRule>
  </conditionalFormatting>
  <conditionalFormatting sqref="A115">
    <cfRule type="expression" dxfId="2491" priority="5857" stopIfTrue="1">
      <formula>$H115=""</formula>
    </cfRule>
    <cfRule type="expression" dxfId="2490" priority="5858" stopIfTrue="1">
      <formula>#REF!&lt;&gt;""</formula>
    </cfRule>
    <cfRule type="expression" dxfId="2489" priority="5859" stopIfTrue="1">
      <formula>AND(#REF!="",$H115&lt;&gt;"")</formula>
    </cfRule>
  </conditionalFormatting>
  <conditionalFormatting sqref="L38 E38:J39">
    <cfRule type="expression" dxfId="2488" priority="2780" stopIfTrue="1">
      <formula>$C38=""</formula>
    </cfRule>
    <cfRule type="expression" dxfId="2487" priority="2781" stopIfTrue="1">
      <formula>$D38&lt;&gt;""</formula>
    </cfRule>
  </conditionalFormatting>
  <conditionalFormatting sqref="A39">
    <cfRule type="expression" dxfId="2486" priority="2777" stopIfTrue="1">
      <formula>$F39=""</formula>
    </cfRule>
    <cfRule type="expression" dxfId="2485" priority="2778" stopIfTrue="1">
      <formula>$H39&lt;&gt;""</formula>
    </cfRule>
    <cfRule type="expression" dxfId="2484" priority="2779" stopIfTrue="1">
      <formula>AND($G39="",$F39&lt;&gt;"")</formula>
    </cfRule>
  </conditionalFormatting>
  <conditionalFormatting sqref="A39">
    <cfRule type="expression" dxfId="2483" priority="2774" stopIfTrue="1">
      <formula>$F39=""</formula>
    </cfRule>
    <cfRule type="expression" dxfId="2482" priority="2775" stopIfTrue="1">
      <formula>#REF!&lt;&gt;""</formula>
    </cfRule>
    <cfRule type="expression" dxfId="2481" priority="2776" stopIfTrue="1">
      <formula>AND($G39="",$F39&lt;&gt;"")</formula>
    </cfRule>
  </conditionalFormatting>
  <conditionalFormatting sqref="A156:A157">
    <cfRule type="expression" dxfId="2480" priority="5929" stopIfTrue="1">
      <formula>$H156=""</formula>
    </cfRule>
    <cfRule type="expression" dxfId="2479" priority="5930" stopIfTrue="1">
      <formula>#REF!&lt;&gt;""</formula>
    </cfRule>
    <cfRule type="expression" dxfId="2478" priority="5931" stopIfTrue="1">
      <formula>AND($I163="",$H156&lt;&gt;"")</formula>
    </cfRule>
  </conditionalFormatting>
  <conditionalFormatting sqref="B217">
    <cfRule type="expression" dxfId="2477" priority="2684" stopIfTrue="1">
      <formula>$C217=""</formula>
    </cfRule>
    <cfRule type="expression" dxfId="2476" priority="2685" stopIfTrue="1">
      <formula>$D217&lt;&gt;""</formula>
    </cfRule>
  </conditionalFormatting>
  <conditionalFormatting sqref="B217">
    <cfRule type="expression" dxfId="2475" priority="2682" stopIfTrue="1">
      <formula>$C217=""</formula>
    </cfRule>
    <cfRule type="expression" dxfId="2474" priority="2683" stopIfTrue="1">
      <formula>$D217&lt;&gt;""</formula>
    </cfRule>
  </conditionalFormatting>
  <conditionalFormatting sqref="A318">
    <cfRule type="expression" dxfId="2473" priority="2680" stopIfTrue="1">
      <formula>$C318=""</formula>
    </cfRule>
    <cfRule type="expression" dxfId="2472" priority="2681" stopIfTrue="1">
      <formula>$G318&lt;&gt;""</formula>
    </cfRule>
  </conditionalFormatting>
  <conditionalFormatting sqref="F313:F320">
    <cfRule type="expression" dxfId="2471" priority="2678" stopIfTrue="1">
      <formula>$D313=""</formula>
    </cfRule>
    <cfRule type="expression" dxfId="2470" priority="2679" stopIfTrue="1">
      <formula>$E313&lt;&gt;""</formula>
    </cfRule>
  </conditionalFormatting>
  <conditionalFormatting sqref="L415 L420 H420:J420 I412:J412 L412 H415:J415">
    <cfRule type="expression" dxfId="2469" priority="5946" stopIfTrue="1">
      <formula>#REF!=""</formula>
    </cfRule>
    <cfRule type="expression" dxfId="2468" priority="5947" stopIfTrue="1">
      <formula>#REF!&lt;&gt;""</formula>
    </cfRule>
  </conditionalFormatting>
  <conditionalFormatting sqref="A404">
    <cfRule type="expression" dxfId="2467" priority="5954" stopIfTrue="1">
      <formula>$H404=""</formula>
    </cfRule>
    <cfRule type="expression" dxfId="2466" priority="5955" stopIfTrue="1">
      <formula>#REF!&lt;&gt;""</formula>
    </cfRule>
    <cfRule type="expression" dxfId="2465" priority="5956" stopIfTrue="1">
      <formula>AND(#REF!="",$H404&lt;&gt;"")</formula>
    </cfRule>
  </conditionalFormatting>
  <conditionalFormatting sqref="A202">
    <cfRule type="expression" dxfId="2464" priority="2673" stopIfTrue="1">
      <formula>$F202=""</formula>
    </cfRule>
    <cfRule type="expression" dxfId="2463" priority="2674" stopIfTrue="1">
      <formula>#REF!&lt;&gt;""</formula>
    </cfRule>
    <cfRule type="expression" dxfId="2462" priority="2675" stopIfTrue="1">
      <formula>AND($G202="",$F202&lt;&gt;"")</formula>
    </cfRule>
  </conditionalFormatting>
  <conditionalFormatting sqref="A220">
    <cfRule type="expression" dxfId="2461" priority="2670" stopIfTrue="1">
      <formula>$F220=""</formula>
    </cfRule>
    <cfRule type="expression" dxfId="2460" priority="2671" stopIfTrue="1">
      <formula>#REF!&lt;&gt;""</formula>
    </cfRule>
    <cfRule type="expression" dxfId="2459" priority="2672" stopIfTrue="1">
      <formula>AND($G220="",$F220&lt;&gt;"")</formula>
    </cfRule>
  </conditionalFormatting>
  <conditionalFormatting sqref="A220">
    <cfRule type="expression" dxfId="2458" priority="2668" stopIfTrue="1">
      <formula>$C220=""</formula>
    </cfRule>
    <cfRule type="expression" dxfId="2457" priority="2669" stopIfTrue="1">
      <formula>$G220&lt;&gt;""</formula>
    </cfRule>
  </conditionalFormatting>
  <conditionalFormatting sqref="A220">
    <cfRule type="expression" dxfId="2456" priority="2665" stopIfTrue="1">
      <formula>$F220=""</formula>
    </cfRule>
    <cfRule type="expression" dxfId="2455" priority="2666" stopIfTrue="1">
      <formula>#REF!&lt;&gt;""</formula>
    </cfRule>
    <cfRule type="expression" dxfId="2454" priority="2667" stopIfTrue="1">
      <formula>AND($G220="",$F220&lt;&gt;"")</formula>
    </cfRule>
  </conditionalFormatting>
  <conditionalFormatting sqref="A220">
    <cfRule type="expression" dxfId="2453" priority="2663" stopIfTrue="1">
      <formula>$C220=""</formula>
    </cfRule>
    <cfRule type="expression" dxfId="2452" priority="2664" stopIfTrue="1">
      <formula>$G220&lt;&gt;""</formula>
    </cfRule>
  </conditionalFormatting>
  <conditionalFormatting sqref="A220">
    <cfRule type="expression" dxfId="2451" priority="2660" stopIfTrue="1">
      <formula>$F220=""</formula>
    </cfRule>
    <cfRule type="expression" dxfId="2450" priority="2661" stopIfTrue="1">
      <formula>#REF!&lt;&gt;""</formula>
    </cfRule>
    <cfRule type="expression" dxfId="2449" priority="2662" stopIfTrue="1">
      <formula>AND($G220="",$F220&lt;&gt;"")</formula>
    </cfRule>
  </conditionalFormatting>
  <conditionalFormatting sqref="A220">
    <cfRule type="expression" dxfId="2448" priority="2658" stopIfTrue="1">
      <formula>$C220=""</formula>
    </cfRule>
    <cfRule type="expression" dxfId="2447" priority="2659" stopIfTrue="1">
      <formula>$G220&lt;&gt;""</formula>
    </cfRule>
  </conditionalFormatting>
  <conditionalFormatting sqref="A373 A375:A376">
    <cfRule type="expression" dxfId="2446" priority="2656" stopIfTrue="1">
      <formula>$G373=""</formula>
    </cfRule>
    <cfRule type="expression" dxfId="2445" priority="2657" stopIfTrue="1">
      <formula>AND($H373="",$G373&lt;&gt;"")</formula>
    </cfRule>
  </conditionalFormatting>
  <conditionalFormatting sqref="A157">
    <cfRule type="expression" dxfId="2444" priority="2653" stopIfTrue="1">
      <formula>$F157=""</formula>
    </cfRule>
    <cfRule type="expression" dxfId="2443" priority="2654" stopIfTrue="1">
      <formula>#REF!&lt;&gt;""</formula>
    </cfRule>
    <cfRule type="expression" dxfId="2442" priority="2655" stopIfTrue="1">
      <formula>AND($G157="",$F157&lt;&gt;"")</formula>
    </cfRule>
  </conditionalFormatting>
  <conditionalFormatting sqref="A131">
    <cfRule type="expression" dxfId="2441" priority="2651" stopIfTrue="1">
      <formula>$I131=""</formula>
    </cfRule>
    <cfRule type="expression" dxfId="2440" priority="2652" stopIfTrue="1">
      <formula>AND($J131="",$I131&lt;&gt;"")</formula>
    </cfRule>
  </conditionalFormatting>
  <conditionalFormatting sqref="A140:A141">
    <cfRule type="expression" dxfId="2439" priority="2648" stopIfTrue="1">
      <formula>$F140=""</formula>
    </cfRule>
    <cfRule type="expression" dxfId="2438" priority="2649" stopIfTrue="1">
      <formula>$H140&lt;&gt;""</formula>
    </cfRule>
    <cfRule type="expression" dxfId="2437" priority="2650" stopIfTrue="1">
      <formula>AND($G140="",$F140&lt;&gt;"")</formula>
    </cfRule>
  </conditionalFormatting>
  <conditionalFormatting sqref="A140:A141">
    <cfRule type="expression" dxfId="2436" priority="2645" stopIfTrue="1">
      <formula>$F140=""</formula>
    </cfRule>
    <cfRule type="expression" dxfId="2435" priority="2646" stopIfTrue="1">
      <formula>#REF!&lt;&gt;""</formula>
    </cfRule>
    <cfRule type="expression" dxfId="2434" priority="2647" stopIfTrue="1">
      <formula>AND($G140="",$F140&lt;&gt;"")</formula>
    </cfRule>
  </conditionalFormatting>
  <conditionalFormatting sqref="A141">
    <cfRule type="expression" dxfId="2433" priority="2642" stopIfTrue="1">
      <formula>$F141=""</formula>
    </cfRule>
    <cfRule type="expression" dxfId="2432" priority="2643" stopIfTrue="1">
      <formula>$H141&lt;&gt;""</formula>
    </cfRule>
    <cfRule type="expression" dxfId="2431" priority="2644" stopIfTrue="1">
      <formula>AND($G141="",$F141&lt;&gt;"")</formula>
    </cfRule>
  </conditionalFormatting>
  <conditionalFormatting sqref="A141">
    <cfRule type="expression" dxfId="2430" priority="2639" stopIfTrue="1">
      <formula>$F141=""</formula>
    </cfRule>
    <cfRule type="expression" dxfId="2429" priority="2640" stopIfTrue="1">
      <formula>$H141&lt;&gt;""</formula>
    </cfRule>
    <cfRule type="expression" dxfId="2428" priority="2641" stopIfTrue="1">
      <formula>AND($G141="",$F141&lt;&gt;"")</formula>
    </cfRule>
  </conditionalFormatting>
  <conditionalFormatting sqref="A140">
    <cfRule type="expression" dxfId="2427" priority="2636" stopIfTrue="1">
      <formula>$F140=""</formula>
    </cfRule>
    <cfRule type="expression" dxfId="2426" priority="2637" stopIfTrue="1">
      <formula>$H140&lt;&gt;""</formula>
    </cfRule>
    <cfRule type="expression" dxfId="2425" priority="2638" stopIfTrue="1">
      <formula>AND($G140="",$F140&lt;&gt;"")</formula>
    </cfRule>
  </conditionalFormatting>
  <conditionalFormatting sqref="A140">
    <cfRule type="expression" dxfId="2424" priority="2633" stopIfTrue="1">
      <formula>$F140=""</formula>
    </cfRule>
    <cfRule type="expression" dxfId="2423" priority="2634" stopIfTrue="1">
      <formula>$H140&lt;&gt;""</formula>
    </cfRule>
    <cfRule type="expression" dxfId="2422" priority="2635" stopIfTrue="1">
      <formula>AND($G140="",$F140&lt;&gt;"")</formula>
    </cfRule>
  </conditionalFormatting>
  <conditionalFormatting sqref="A225">
    <cfRule type="expression" dxfId="2421" priority="2631" stopIfTrue="1">
      <formula>$D225=""</formula>
    </cfRule>
    <cfRule type="expression" dxfId="2420" priority="2632" stopIfTrue="1">
      <formula>$E225&lt;&gt;""</formula>
    </cfRule>
  </conditionalFormatting>
  <conditionalFormatting sqref="A225">
    <cfRule type="expression" dxfId="2419" priority="2629" stopIfTrue="1">
      <formula>$C225=""</formula>
    </cfRule>
    <cfRule type="expression" dxfId="2418" priority="2630" stopIfTrue="1">
      <formula>$D225&lt;&gt;""</formula>
    </cfRule>
  </conditionalFormatting>
  <conditionalFormatting sqref="A225">
    <cfRule type="expression" dxfId="2417" priority="2627" stopIfTrue="1">
      <formula>$D225=""</formula>
    </cfRule>
    <cfRule type="expression" dxfId="2416" priority="2628" stopIfTrue="1">
      <formula>$E225&lt;&gt;""</formula>
    </cfRule>
  </conditionalFormatting>
  <conditionalFormatting sqref="A226">
    <cfRule type="expression" dxfId="2415" priority="2625" stopIfTrue="1">
      <formula>$C226=""</formula>
    </cfRule>
    <cfRule type="expression" dxfId="2414" priority="2626" stopIfTrue="1">
      <formula>$D226&lt;&gt;""</formula>
    </cfRule>
  </conditionalFormatting>
  <conditionalFormatting sqref="A424">
    <cfRule type="expression" dxfId="2413" priority="2622" stopIfTrue="1">
      <formula>$H424=""</formula>
    </cfRule>
    <cfRule type="expression" dxfId="2412" priority="2623" stopIfTrue="1">
      <formula>$N424&lt;&gt;""</formula>
    </cfRule>
    <cfRule type="expression" dxfId="2411" priority="2624" stopIfTrue="1">
      <formula>AND($I424="",$H424&lt;&gt;"")</formula>
    </cfRule>
  </conditionalFormatting>
  <conditionalFormatting sqref="A424">
    <cfRule type="expression" dxfId="2410" priority="2619" stopIfTrue="1">
      <formula>$G424=""</formula>
    </cfRule>
    <cfRule type="expression" dxfId="2409" priority="2620" stopIfTrue="1">
      <formula>$L424&lt;&gt;""</formula>
    </cfRule>
    <cfRule type="expression" dxfId="2408" priority="2621" stopIfTrue="1">
      <formula>AND($H424="",$G424&lt;&gt;"")</formula>
    </cfRule>
  </conditionalFormatting>
  <conditionalFormatting sqref="A424">
    <cfRule type="expression" dxfId="2407" priority="2616" stopIfTrue="1">
      <formula>$G424=""</formula>
    </cfRule>
    <cfRule type="expression" dxfId="2406" priority="2617" stopIfTrue="1">
      <formula>$L424&lt;&gt;""</formula>
    </cfRule>
    <cfRule type="expression" dxfId="2405" priority="2618" stopIfTrue="1">
      <formula>AND($H424="",$G424&lt;&gt;"")</formula>
    </cfRule>
  </conditionalFormatting>
  <conditionalFormatting sqref="A339">
    <cfRule type="expression" dxfId="2404" priority="2614" stopIfTrue="1">
      <formula>$I339=""</formula>
    </cfRule>
    <cfRule type="expression" dxfId="2403" priority="2615" stopIfTrue="1">
      <formula>AND($J339="",$I339&lt;&gt;"")</formula>
    </cfRule>
  </conditionalFormatting>
  <conditionalFormatting sqref="C96:D96 A97 F96:F97 D97">
    <cfRule type="expression" dxfId="2402" priority="5957" stopIfTrue="1">
      <formula>$H96=""</formula>
    </cfRule>
    <cfRule type="expression" dxfId="2401" priority="5958" stopIfTrue="1">
      <formula>#REF!&lt;&gt;""</formula>
    </cfRule>
    <cfRule type="expression" dxfId="2400" priority="5959" stopIfTrue="1">
      <formula>AND($I98="",$H96&lt;&gt;"")</formula>
    </cfRule>
  </conditionalFormatting>
  <conditionalFormatting sqref="A359">
    <cfRule type="expression" dxfId="2399" priority="2607" stopIfTrue="1">
      <formula>$I359=""</formula>
    </cfRule>
    <cfRule type="expression" dxfId="2398" priority="2608" stopIfTrue="1">
      <formula>AND($J359="",$I359&lt;&gt;"")</formula>
    </cfRule>
  </conditionalFormatting>
  <conditionalFormatting sqref="F96 C96:D96">
    <cfRule type="expression" dxfId="2397" priority="6068" stopIfTrue="1">
      <formula>$H96=""</formula>
    </cfRule>
    <cfRule type="expression" dxfId="2396" priority="6069" stopIfTrue="1">
      <formula>#REF!&lt;&gt;""</formula>
    </cfRule>
    <cfRule type="expression" dxfId="2395" priority="6070" stopIfTrue="1">
      <formula>AND(#REF!="",$H96&lt;&gt;"")</formula>
    </cfRule>
  </conditionalFormatting>
  <conditionalFormatting sqref="F94 C94:D94 A94">
    <cfRule type="expression" dxfId="2394" priority="6101" stopIfTrue="1">
      <formula>$H94=""</formula>
    </cfRule>
    <cfRule type="expression" dxfId="2393" priority="6102" stopIfTrue="1">
      <formula>#REF!&lt;&gt;""</formula>
    </cfRule>
    <cfRule type="expression" dxfId="2392" priority="6103" stopIfTrue="1">
      <formula>AND(#REF!="",$H94&lt;&gt;"")</formula>
    </cfRule>
  </conditionalFormatting>
  <conditionalFormatting sqref="F96 C96:D96">
    <cfRule type="expression" dxfId="2391" priority="6209" stopIfTrue="1">
      <formula>$H96=""</formula>
    </cfRule>
    <cfRule type="expression" dxfId="2390" priority="6210" stopIfTrue="1">
      <formula>#REF!&lt;&gt;""</formula>
    </cfRule>
    <cfRule type="expression" dxfId="2389" priority="6211" stopIfTrue="1">
      <formula>AND(#REF!="",$H96&lt;&gt;"")</formula>
    </cfRule>
  </conditionalFormatting>
  <conditionalFormatting sqref="C96">
    <cfRule type="expression" dxfId="2388" priority="6218" stopIfTrue="1">
      <formula>$H96=""</formula>
    </cfRule>
    <cfRule type="expression" dxfId="2387" priority="6219" stopIfTrue="1">
      <formula>#REF!&lt;&gt;""</formula>
    </cfRule>
    <cfRule type="expression" dxfId="2386" priority="6220" stopIfTrue="1">
      <formula>AND(#REF!="",$H96&lt;&gt;"")</formula>
    </cfRule>
  </conditionalFormatting>
  <conditionalFormatting sqref="F93:F94 C93:D94 A93:A94">
    <cfRule type="expression" dxfId="2385" priority="6233" stopIfTrue="1">
      <formula>$H93=""</formula>
    </cfRule>
    <cfRule type="expression" dxfId="2384" priority="6234" stopIfTrue="1">
      <formula>#REF!&lt;&gt;""</formula>
    </cfRule>
    <cfRule type="expression" dxfId="2383" priority="6235" stopIfTrue="1">
      <formula>AND(#REF!="",$H93&lt;&gt;"")</formula>
    </cfRule>
  </conditionalFormatting>
  <conditionalFormatting sqref="A93">
    <cfRule type="expression" dxfId="2382" priority="6248" stopIfTrue="1">
      <formula>$H93=""</formula>
    </cfRule>
    <cfRule type="expression" dxfId="2381" priority="6249" stopIfTrue="1">
      <formula>#REF!&lt;&gt;""</formula>
    </cfRule>
    <cfRule type="expression" dxfId="2380" priority="6250" stopIfTrue="1">
      <formula>AND(#REF!="",$H93&lt;&gt;"")</formula>
    </cfRule>
  </conditionalFormatting>
  <conditionalFormatting sqref="A93">
    <cfRule type="expression" dxfId="2379" priority="6260" stopIfTrue="1">
      <formula>$H93=""</formula>
    </cfRule>
    <cfRule type="expression" dxfId="2378" priority="6261" stopIfTrue="1">
      <formula>#REF!&lt;&gt;""</formula>
    </cfRule>
    <cfRule type="expression" dxfId="2377" priority="6262" stopIfTrue="1">
      <formula>AND(#REF!="",$H93&lt;&gt;"")</formula>
    </cfRule>
  </conditionalFormatting>
  <conditionalFormatting sqref="A155:A157 A403">
    <cfRule type="expression" dxfId="2376" priority="6275" stopIfTrue="1">
      <formula>$H155=""</formula>
    </cfRule>
    <cfRule type="expression" dxfId="2375" priority="6276" stopIfTrue="1">
      <formula>#REF!&lt;&gt;""</formula>
    </cfRule>
    <cfRule type="expression" dxfId="2374" priority="6277" stopIfTrue="1">
      <formula>AND($I161="",$H155&lt;&gt;"")</formula>
    </cfRule>
  </conditionalFormatting>
  <conditionalFormatting sqref="A155:A156">
    <cfRule type="expression" dxfId="2373" priority="6278" stopIfTrue="1">
      <formula>$H155=""</formula>
    </cfRule>
    <cfRule type="expression" dxfId="2372" priority="6279" stopIfTrue="1">
      <formula>#REF!&lt;&gt;""</formula>
    </cfRule>
    <cfRule type="expression" dxfId="2371" priority="6280" stopIfTrue="1">
      <formula>AND($I160="",$H155&lt;&gt;"")</formula>
    </cfRule>
  </conditionalFormatting>
  <conditionalFormatting sqref="A157">
    <cfRule type="expression" dxfId="2370" priority="6296" stopIfTrue="1">
      <formula>$H157=""</formula>
    </cfRule>
    <cfRule type="expression" dxfId="2369" priority="6297" stopIfTrue="1">
      <formula>#REF!&lt;&gt;""</formula>
    </cfRule>
    <cfRule type="expression" dxfId="2368" priority="6298" stopIfTrue="1">
      <formula>AND(#REF!="",$H157&lt;&gt;"")</formula>
    </cfRule>
  </conditionalFormatting>
  <conditionalFormatting sqref="C92">
    <cfRule type="expression" dxfId="2367" priority="6377" stopIfTrue="1">
      <formula>$H92=""</formula>
    </cfRule>
    <cfRule type="expression" dxfId="2366" priority="6378" stopIfTrue="1">
      <formula>#REF!&lt;&gt;""</formula>
    </cfRule>
    <cfRule type="expression" dxfId="2365" priority="6379" stopIfTrue="1">
      <formula>AND(#REF!="",$H92&lt;&gt;"")</formula>
    </cfRule>
  </conditionalFormatting>
  <conditionalFormatting sqref="A423">
    <cfRule type="expression" dxfId="2364" priority="2604" stopIfTrue="1">
      <formula>$H423=""</formula>
    </cfRule>
    <cfRule type="expression" dxfId="2363" priority="2605" stopIfTrue="1">
      <formula>$N423&lt;&gt;""</formula>
    </cfRule>
    <cfRule type="expression" dxfId="2362" priority="2606" stopIfTrue="1">
      <formula>AND($I423="",$H423&lt;&gt;"")</formula>
    </cfRule>
  </conditionalFormatting>
  <conditionalFormatting sqref="A423">
    <cfRule type="expression" dxfId="2361" priority="2601" stopIfTrue="1">
      <formula>$G423=""</formula>
    </cfRule>
    <cfRule type="expression" dxfId="2360" priority="2602" stopIfTrue="1">
      <formula>$L423&lt;&gt;""</formula>
    </cfRule>
    <cfRule type="expression" dxfId="2359" priority="2603" stopIfTrue="1">
      <formula>AND($H423="",$G423&lt;&gt;"")</formula>
    </cfRule>
  </conditionalFormatting>
  <conditionalFormatting sqref="A423">
    <cfRule type="expression" dxfId="2358" priority="2598" stopIfTrue="1">
      <formula>$G423=""</formula>
    </cfRule>
    <cfRule type="expression" dxfId="2357" priority="2599" stopIfTrue="1">
      <formula>$L423&lt;&gt;""</formula>
    </cfRule>
    <cfRule type="expression" dxfId="2356" priority="2600" stopIfTrue="1">
      <formula>AND($H423="",$G423&lt;&gt;"")</formula>
    </cfRule>
  </conditionalFormatting>
  <conditionalFormatting sqref="A406:A407">
    <cfRule type="expression" dxfId="2355" priority="2586" stopIfTrue="1">
      <formula>$C406=""</formula>
    </cfRule>
    <cfRule type="expression" dxfId="2354" priority="2587" stopIfTrue="1">
      <formula>$G406&lt;&gt;""</formula>
    </cfRule>
  </conditionalFormatting>
  <conditionalFormatting sqref="A406:A407">
    <cfRule type="expression" dxfId="2353" priority="2584" stopIfTrue="1">
      <formula>$C406=""</formula>
    </cfRule>
    <cfRule type="expression" dxfId="2352" priority="2585" stopIfTrue="1">
      <formula>$D406&lt;&gt;""</formula>
    </cfRule>
  </conditionalFormatting>
  <conditionalFormatting sqref="L415:L418 L422">
    <cfRule type="expression" dxfId="2351" priority="2582" stopIfTrue="1">
      <formula>$C415=""</formula>
    </cfRule>
    <cfRule type="expression" dxfId="2350" priority="2583" stopIfTrue="1">
      <formula>$G415&lt;&gt;""</formula>
    </cfRule>
  </conditionalFormatting>
  <conditionalFormatting sqref="L228:L233 L415:L418 L21:L23 L422 L180:L181 L202:L203 L251:L252 L39:L43 L45">
    <cfRule type="expression" dxfId="2349" priority="2580" stopIfTrue="1">
      <formula>$C21=""</formula>
    </cfRule>
    <cfRule type="expression" dxfId="2348" priority="2581" stopIfTrue="1">
      <formula>$D21&lt;&gt;""</formula>
    </cfRule>
  </conditionalFormatting>
  <conditionalFormatting sqref="L409 L413 L416:L417">
    <cfRule type="expression" dxfId="2347" priority="2578" stopIfTrue="1">
      <formula>$C408=""</formula>
    </cfRule>
    <cfRule type="expression" dxfId="2346" priority="2579" stopIfTrue="1">
      <formula>$G408&lt;&gt;""</formula>
    </cfRule>
  </conditionalFormatting>
  <conditionalFormatting sqref="L197">
    <cfRule type="expression" dxfId="2345" priority="2576" stopIfTrue="1">
      <formula>$C197=""</formula>
    </cfRule>
    <cfRule type="expression" dxfId="2344" priority="2577" stopIfTrue="1">
      <formula>$D197&lt;&gt;""</formula>
    </cfRule>
  </conditionalFormatting>
  <conditionalFormatting sqref="L45">
    <cfRule type="expression" dxfId="2343" priority="2574" stopIfTrue="1">
      <formula>$C45=""</formula>
    </cfRule>
    <cfRule type="expression" dxfId="2342" priority="2575" stopIfTrue="1">
      <formula>$D45&lt;&gt;""</formula>
    </cfRule>
  </conditionalFormatting>
  <conditionalFormatting sqref="L45">
    <cfRule type="expression" dxfId="2341" priority="2572" stopIfTrue="1">
      <formula>$C45=""</formula>
    </cfRule>
    <cfRule type="expression" dxfId="2340" priority="2573" stopIfTrue="1">
      <formula>$D45&lt;&gt;""</formula>
    </cfRule>
  </conditionalFormatting>
  <conditionalFormatting sqref="L197">
    <cfRule type="expression" dxfId="2339" priority="2570" stopIfTrue="1">
      <formula>$C197=""</formula>
    </cfRule>
    <cfRule type="expression" dxfId="2338" priority="2571" stopIfTrue="1">
      <formula>$D197&lt;&gt;""</formula>
    </cfRule>
  </conditionalFormatting>
  <conditionalFormatting sqref="L228:L233">
    <cfRule type="expression" dxfId="2337" priority="2568" stopIfTrue="1">
      <formula>$C228=""</formula>
    </cfRule>
    <cfRule type="expression" dxfId="2336" priority="2569" stopIfTrue="1">
      <formula>$D228&lt;&gt;""</formula>
    </cfRule>
  </conditionalFormatting>
  <conditionalFormatting sqref="L228:L233">
    <cfRule type="expression" dxfId="2335" priority="2566" stopIfTrue="1">
      <formula>$C228=""</formula>
    </cfRule>
    <cfRule type="expression" dxfId="2334" priority="2567" stopIfTrue="1">
      <formula>$D228&lt;&gt;""</formula>
    </cfRule>
  </conditionalFormatting>
  <conditionalFormatting sqref="L228:L233">
    <cfRule type="expression" dxfId="2333" priority="2564" stopIfTrue="1">
      <formula>$C228=""</formula>
    </cfRule>
    <cfRule type="expression" dxfId="2332" priority="2565" stopIfTrue="1">
      <formula>$D228&lt;&gt;""</formula>
    </cfRule>
  </conditionalFormatting>
  <conditionalFormatting sqref="L251:L252">
    <cfRule type="expression" dxfId="2331" priority="2562" stopIfTrue="1">
      <formula>$D251=""</formula>
    </cfRule>
    <cfRule type="expression" dxfId="2330" priority="2563" stopIfTrue="1">
      <formula>AND($E251="",$D251&lt;&gt;"")</formula>
    </cfRule>
  </conditionalFormatting>
  <conditionalFormatting sqref="L252">
    <cfRule type="expression" dxfId="2329" priority="2560" stopIfTrue="1">
      <formula>$D252=""</formula>
    </cfRule>
    <cfRule type="expression" dxfId="2328" priority="2561" stopIfTrue="1">
      <formula>AND($E252="",$D252&lt;&gt;"")</formula>
    </cfRule>
  </conditionalFormatting>
  <conditionalFormatting sqref="L414 L418">
    <cfRule type="expression" dxfId="2327" priority="2556" stopIfTrue="1">
      <formula>$C412=""</formula>
    </cfRule>
    <cfRule type="expression" dxfId="2326" priority="2557" stopIfTrue="1">
      <formula>$G412&lt;&gt;""</formula>
    </cfRule>
  </conditionalFormatting>
  <conditionalFormatting sqref="L37">
    <cfRule type="expression" dxfId="2325" priority="2554" stopIfTrue="1">
      <formula>$C37=""</formula>
    </cfRule>
    <cfRule type="expression" dxfId="2324" priority="2555" stopIfTrue="1">
      <formula>$D37&lt;&gt;""</formula>
    </cfRule>
  </conditionalFormatting>
  <conditionalFormatting sqref="A157">
    <cfRule type="expression" dxfId="2323" priority="2488" stopIfTrue="1">
      <formula>$F157=""</formula>
    </cfRule>
    <cfRule type="expression" dxfId="2322" priority="2489" stopIfTrue="1">
      <formula>#REF!&lt;&gt;""</formula>
    </cfRule>
    <cfRule type="expression" dxfId="2321" priority="2490" stopIfTrue="1">
      <formula>AND($G157="",$F157&lt;&gt;"")</formula>
    </cfRule>
  </conditionalFormatting>
  <conditionalFormatting sqref="A237">
    <cfRule type="expression" dxfId="2320" priority="6426" stopIfTrue="1">
      <formula>$H237=""</formula>
    </cfRule>
    <cfRule type="expression" dxfId="2319" priority="6427" stopIfTrue="1">
      <formula>#REF!&lt;&gt;""</formula>
    </cfRule>
    <cfRule type="expression" dxfId="2318" priority="6428" stopIfTrue="1">
      <formula>AND(#REF!="",$H237&lt;&gt;"")</formula>
    </cfRule>
  </conditionalFormatting>
  <conditionalFormatting sqref="A236:A237">
    <cfRule type="expression" dxfId="2317" priority="6429" stopIfTrue="1">
      <formula>$H236=""</formula>
    </cfRule>
    <cfRule type="expression" dxfId="2316" priority="6430" stopIfTrue="1">
      <formula>#REF!&lt;&gt;""</formula>
    </cfRule>
    <cfRule type="expression" dxfId="2315" priority="6431" stopIfTrue="1">
      <formula>AND(#REF!="",$H236&lt;&gt;"")</formula>
    </cfRule>
  </conditionalFormatting>
  <conditionalFormatting sqref="A449">
    <cfRule type="expression" dxfId="2314" priority="2486" stopIfTrue="1">
      <formula>$G449=""</formula>
    </cfRule>
    <cfRule type="expression" dxfId="2313" priority="2487" stopIfTrue="1">
      <formula>AND($H449="",$G449&lt;&gt;"")</formula>
    </cfRule>
  </conditionalFormatting>
  <conditionalFormatting sqref="L94">
    <cfRule type="expression" dxfId="2312" priority="2485" stopIfTrue="1">
      <formula>#REF!&lt;&gt;""</formula>
    </cfRule>
  </conditionalFormatting>
  <conditionalFormatting sqref="L94">
    <cfRule type="expression" dxfId="2311" priority="2484" stopIfTrue="1">
      <formula>$I94&lt;&gt;""</formula>
    </cfRule>
  </conditionalFormatting>
  <conditionalFormatting sqref="L94">
    <cfRule type="expression" dxfId="2310" priority="2481" stopIfTrue="1">
      <formula>$H94=""</formula>
    </cfRule>
    <cfRule type="expression" dxfId="2309" priority="2482" stopIfTrue="1">
      <formula>#REF!&lt;&gt;""</formula>
    </cfRule>
    <cfRule type="expression" dxfId="2308" priority="2483" stopIfTrue="1">
      <formula>AND($I94="",$H94&lt;&gt;"")</formula>
    </cfRule>
  </conditionalFormatting>
  <conditionalFormatting sqref="A250">
    <cfRule type="expression" dxfId="2307" priority="6432" stopIfTrue="1">
      <formula>$H250=""</formula>
    </cfRule>
    <cfRule type="expression" dxfId="2306" priority="6433" stopIfTrue="1">
      <formula>#REF!&lt;&gt;""</formula>
    </cfRule>
    <cfRule type="expression" dxfId="2305" priority="6434" stopIfTrue="1">
      <formula>AND(#REF!="",$H250&lt;&gt;"")</formula>
    </cfRule>
  </conditionalFormatting>
  <conditionalFormatting sqref="A94">
    <cfRule type="expression" dxfId="2304" priority="2478" stopIfTrue="1">
      <formula>$F94=""</formula>
    </cfRule>
    <cfRule type="expression" dxfId="2303" priority="2479" stopIfTrue="1">
      <formula>#REF!&lt;&gt;""</formula>
    </cfRule>
    <cfRule type="expression" dxfId="2302" priority="2480" stopIfTrue="1">
      <formula>AND($G94="",$F94&lt;&gt;"")</formula>
    </cfRule>
  </conditionalFormatting>
  <conditionalFormatting sqref="A94">
    <cfRule type="expression" dxfId="2301" priority="2475" stopIfTrue="1">
      <formula>$F94=""</formula>
    </cfRule>
    <cfRule type="expression" dxfId="2300" priority="2476" stopIfTrue="1">
      <formula>#REF!&lt;&gt;""</formula>
    </cfRule>
    <cfRule type="expression" dxfId="2299" priority="2477" stopIfTrue="1">
      <formula>AND($G94="",$F94&lt;&gt;"")</formula>
    </cfRule>
  </conditionalFormatting>
  <conditionalFormatting sqref="A94">
    <cfRule type="expression" dxfId="2298" priority="2472" stopIfTrue="1">
      <formula>$F94=""</formula>
    </cfRule>
    <cfRule type="expression" dxfId="2297" priority="2473" stopIfTrue="1">
      <formula>#REF!&lt;&gt;""</formula>
    </cfRule>
    <cfRule type="expression" dxfId="2296" priority="2474" stopIfTrue="1">
      <formula>AND($G94="",$F94&lt;&gt;"")</formula>
    </cfRule>
  </conditionalFormatting>
  <conditionalFormatting sqref="A94">
    <cfRule type="expression" dxfId="2295" priority="2469" stopIfTrue="1">
      <formula>$F94=""</formula>
    </cfRule>
    <cfRule type="expression" dxfId="2294" priority="2470" stopIfTrue="1">
      <formula>#REF!&lt;&gt;""</formula>
    </cfRule>
    <cfRule type="expression" dxfId="2293" priority="2471" stopIfTrue="1">
      <formula>AND($G94="",$F94&lt;&gt;"")</formula>
    </cfRule>
  </conditionalFormatting>
  <conditionalFormatting sqref="G315:G317">
    <cfRule type="expression" dxfId="2292" priority="2467" stopIfTrue="1">
      <formula>$D315=""</formula>
    </cfRule>
    <cfRule type="expression" dxfId="2291" priority="2468" stopIfTrue="1">
      <formula>$E315&lt;&gt;""</formula>
    </cfRule>
  </conditionalFormatting>
  <conditionalFormatting sqref="A315">
    <cfRule type="expression" dxfId="2290" priority="2465" stopIfTrue="1">
      <formula>$C315=""</formula>
    </cfRule>
    <cfRule type="expression" dxfId="2289" priority="2466" stopIfTrue="1">
      <formula>$G315&lt;&gt;""</formula>
    </cfRule>
  </conditionalFormatting>
  <conditionalFormatting sqref="A315">
    <cfRule type="expression" dxfId="2288" priority="2463" stopIfTrue="1">
      <formula>$C315=""</formula>
    </cfRule>
    <cfRule type="expression" dxfId="2287" priority="2464" stopIfTrue="1">
      <formula>$G315&lt;&gt;""</formula>
    </cfRule>
  </conditionalFormatting>
  <conditionalFormatting sqref="A315">
    <cfRule type="expression" dxfId="2286" priority="2461" stopIfTrue="1">
      <formula>$C315=""</formula>
    </cfRule>
    <cfRule type="expression" dxfId="2285" priority="2462" stopIfTrue="1">
      <formula>$G315&lt;&gt;""</formula>
    </cfRule>
  </conditionalFormatting>
  <conditionalFormatting sqref="G315:G317">
    <cfRule type="expression" dxfId="2284" priority="2459" stopIfTrue="1">
      <formula>$C315=""</formula>
    </cfRule>
    <cfRule type="expression" dxfId="2283" priority="2460" stopIfTrue="1">
      <formula>$E315&lt;&gt;""</formula>
    </cfRule>
  </conditionalFormatting>
  <conditionalFormatting sqref="E315:E317">
    <cfRule type="expression" dxfId="2282" priority="2457" stopIfTrue="1">
      <formula>$D315=""</formula>
    </cfRule>
    <cfRule type="expression" dxfId="2281" priority="2458" stopIfTrue="1">
      <formula>$E315&lt;&gt;""</formula>
    </cfRule>
  </conditionalFormatting>
  <conditionalFormatting sqref="F315:F317">
    <cfRule type="expression" dxfId="2280" priority="2455" stopIfTrue="1">
      <formula>$D315=""</formula>
    </cfRule>
    <cfRule type="expression" dxfId="2279" priority="2456" stopIfTrue="1">
      <formula>$E315&lt;&gt;""</formula>
    </cfRule>
  </conditionalFormatting>
  <conditionalFormatting sqref="A94">
    <cfRule type="expression" dxfId="2278" priority="2288" stopIfTrue="1">
      <formula>$F94=""</formula>
    </cfRule>
    <cfRule type="expression" dxfId="2277" priority="2289" stopIfTrue="1">
      <formula>#REF!&lt;&gt;""</formula>
    </cfRule>
    <cfRule type="expression" dxfId="2276" priority="2290" stopIfTrue="1">
      <formula>AND($G94="",$F94&lt;&gt;"")</formula>
    </cfRule>
  </conditionalFormatting>
  <conditionalFormatting sqref="A94">
    <cfRule type="expression" dxfId="2275" priority="2285" stopIfTrue="1">
      <formula>$F94=""</formula>
    </cfRule>
    <cfRule type="expression" dxfId="2274" priority="2286" stopIfTrue="1">
      <formula>#REF!&lt;&gt;""</formula>
    </cfRule>
    <cfRule type="expression" dxfId="2273" priority="2287" stopIfTrue="1">
      <formula>AND($G94="",$F94&lt;&gt;"")</formula>
    </cfRule>
  </conditionalFormatting>
  <conditionalFormatting sqref="A94">
    <cfRule type="expression" dxfId="2272" priority="2282" stopIfTrue="1">
      <formula>$F94=""</formula>
    </cfRule>
    <cfRule type="expression" dxfId="2271" priority="2283" stopIfTrue="1">
      <formula>#REF!&lt;&gt;""</formula>
    </cfRule>
    <cfRule type="expression" dxfId="2270" priority="2284" stopIfTrue="1">
      <formula>AND($G94="",$F94&lt;&gt;"")</formula>
    </cfRule>
  </conditionalFormatting>
  <conditionalFormatting sqref="A94">
    <cfRule type="expression" dxfId="2269" priority="2279" stopIfTrue="1">
      <formula>$F94=""</formula>
    </cfRule>
    <cfRule type="expression" dxfId="2268" priority="2280" stopIfTrue="1">
      <formula>#REF!&lt;&gt;""</formula>
    </cfRule>
    <cfRule type="expression" dxfId="2267" priority="2281" stopIfTrue="1">
      <formula>AND($G94="",$F94&lt;&gt;"")</formula>
    </cfRule>
  </conditionalFormatting>
  <conditionalFormatting sqref="A271">
    <cfRule type="expression" dxfId="2266" priority="2274" stopIfTrue="1">
      <formula>$G271=""</formula>
    </cfRule>
    <cfRule type="expression" dxfId="2265" priority="2275" stopIfTrue="1">
      <formula>AND($H271="",$G271&lt;&gt;"")</formula>
    </cfRule>
  </conditionalFormatting>
  <conditionalFormatting sqref="A198:A201">
    <cfRule type="expression" dxfId="2264" priority="6479" stopIfTrue="1">
      <formula>$H198=""</formula>
    </cfRule>
    <cfRule type="expression" dxfId="2263" priority="6480" stopIfTrue="1">
      <formula>#REF!&lt;&gt;""</formula>
    </cfRule>
    <cfRule type="expression" dxfId="2262" priority="6481" stopIfTrue="1">
      <formula>AND($I227="",$H198&lt;&gt;"")</formula>
    </cfRule>
  </conditionalFormatting>
  <conditionalFormatting sqref="A250">
    <cfRule type="expression" dxfId="2261" priority="6483" stopIfTrue="1">
      <formula>$H250=""</formula>
    </cfRule>
    <cfRule type="expression" dxfId="2260" priority="6484" stopIfTrue="1">
      <formula>#REF!&lt;&gt;""</formula>
    </cfRule>
    <cfRule type="expression" dxfId="2259" priority="6485" stopIfTrue="1">
      <formula>AND($I265="",$H250&lt;&gt;"")</formula>
    </cfRule>
  </conditionalFormatting>
  <conditionalFormatting sqref="A449">
    <cfRule type="expression" dxfId="2258" priority="1307" stopIfTrue="1">
      <formula>$I449=""</formula>
    </cfRule>
    <cfRule type="expression" dxfId="2257" priority="1308" stopIfTrue="1">
      <formula>AND($J449="",$I449&lt;&gt;"")</formula>
    </cfRule>
  </conditionalFormatting>
  <conditionalFormatting sqref="A157">
    <cfRule type="expression" dxfId="2256" priority="1280" stopIfTrue="1">
      <formula>$F157=""</formula>
    </cfRule>
    <cfRule type="expression" dxfId="2255" priority="1281" stopIfTrue="1">
      <formula>#REF!&lt;&gt;""</formula>
    </cfRule>
    <cfRule type="expression" dxfId="2254" priority="1282" stopIfTrue="1">
      <formula>AND($G157="",$F157&lt;&gt;"")</formula>
    </cfRule>
  </conditionalFormatting>
  <conditionalFormatting sqref="A81:A82">
    <cfRule type="expression" dxfId="2253" priority="1205" stopIfTrue="1">
      <formula>$F81=""</formula>
    </cfRule>
    <cfRule type="expression" dxfId="2252" priority="1206" stopIfTrue="1">
      <formula>#REF!&lt;&gt;""</formula>
    </cfRule>
    <cfRule type="expression" dxfId="2251" priority="1207" stopIfTrue="1">
      <formula>AND($G81="",$F81&lt;&gt;"")</formula>
    </cfRule>
  </conditionalFormatting>
  <conditionalFormatting sqref="A81:A82">
    <cfRule type="expression" dxfId="2250" priority="1202" stopIfTrue="1">
      <formula>$F81=""</formula>
    </cfRule>
    <cfRule type="expression" dxfId="2249" priority="1203" stopIfTrue="1">
      <formula>#REF!&lt;&gt;""</formula>
    </cfRule>
    <cfRule type="expression" dxfId="2248" priority="1204" stopIfTrue="1">
      <formula>AND($G81="",$F81&lt;&gt;"")</formula>
    </cfRule>
  </conditionalFormatting>
  <conditionalFormatting sqref="A81:A82">
    <cfRule type="expression" dxfId="2247" priority="1199" stopIfTrue="1">
      <formula>$F81=""</formula>
    </cfRule>
    <cfRule type="expression" dxfId="2246" priority="1200" stopIfTrue="1">
      <formula>#REF!&lt;&gt;""</formula>
    </cfRule>
    <cfRule type="expression" dxfId="2245" priority="1201" stopIfTrue="1">
      <formula>AND($G81="",$F81&lt;&gt;"")</formula>
    </cfRule>
  </conditionalFormatting>
  <conditionalFormatting sqref="A81:A82">
    <cfRule type="expression" dxfId="2244" priority="1196" stopIfTrue="1">
      <formula>$F81=""</formula>
    </cfRule>
    <cfRule type="expression" dxfId="2243" priority="1197" stopIfTrue="1">
      <formula>#REF!&lt;&gt;""</formula>
    </cfRule>
    <cfRule type="expression" dxfId="2242" priority="1198" stopIfTrue="1">
      <formula>AND($G81="",$F81&lt;&gt;"")</formula>
    </cfRule>
  </conditionalFormatting>
  <conditionalFormatting sqref="A81:A82">
    <cfRule type="expression" dxfId="2241" priority="1193" stopIfTrue="1">
      <formula>$F81=""</formula>
    </cfRule>
    <cfRule type="expression" dxfId="2240" priority="1194" stopIfTrue="1">
      <formula>#REF!&lt;&gt;""</formula>
    </cfRule>
    <cfRule type="expression" dxfId="2239" priority="1195" stopIfTrue="1">
      <formula>AND($G81="",$F81&lt;&gt;"")</formula>
    </cfRule>
  </conditionalFormatting>
  <conditionalFormatting sqref="A81">
    <cfRule type="expression" dxfId="2238" priority="1190" stopIfTrue="1">
      <formula>$F81=""</formula>
    </cfRule>
    <cfRule type="expression" dxfId="2237" priority="1191" stopIfTrue="1">
      <formula>#REF!&lt;&gt;""</formula>
    </cfRule>
    <cfRule type="expression" dxfId="2236" priority="1192" stopIfTrue="1">
      <formula>AND($G81="",$F81&lt;&gt;"")</formula>
    </cfRule>
  </conditionalFormatting>
  <conditionalFormatting sqref="A81">
    <cfRule type="expression" dxfId="2235" priority="1187" stopIfTrue="1">
      <formula>$F81=""</formula>
    </cfRule>
    <cfRule type="expression" dxfId="2234" priority="1188" stopIfTrue="1">
      <formula>#REF!&lt;&gt;""</formula>
    </cfRule>
    <cfRule type="expression" dxfId="2233" priority="1189" stopIfTrue="1">
      <formula>AND($G81="",$F81&lt;&gt;"")</formula>
    </cfRule>
  </conditionalFormatting>
  <conditionalFormatting sqref="A81">
    <cfRule type="expression" dxfId="2232" priority="1184" stopIfTrue="1">
      <formula>$F81=""</formula>
    </cfRule>
    <cfRule type="expression" dxfId="2231" priority="1185" stopIfTrue="1">
      <formula>#REF!&lt;&gt;""</formula>
    </cfRule>
    <cfRule type="expression" dxfId="2230" priority="1186" stopIfTrue="1">
      <formula>AND($G81="",$F81&lt;&gt;"")</formula>
    </cfRule>
  </conditionalFormatting>
  <conditionalFormatting sqref="A92:A93">
    <cfRule type="expression" dxfId="2229" priority="1181" stopIfTrue="1">
      <formula>$F92=""</formula>
    </cfRule>
    <cfRule type="expression" dxfId="2228" priority="1182" stopIfTrue="1">
      <formula>#REF!&lt;&gt;""</formula>
    </cfRule>
    <cfRule type="expression" dxfId="2227" priority="1183" stopIfTrue="1">
      <formula>AND($G92="",$F92&lt;&gt;"")</formula>
    </cfRule>
  </conditionalFormatting>
  <conditionalFormatting sqref="A92:A93">
    <cfRule type="expression" dxfId="2226" priority="1178" stopIfTrue="1">
      <formula>$F92=""</formula>
    </cfRule>
    <cfRule type="expression" dxfId="2225" priority="1179" stopIfTrue="1">
      <formula>#REF!&lt;&gt;""</formula>
    </cfRule>
    <cfRule type="expression" dxfId="2224" priority="1180" stopIfTrue="1">
      <formula>AND($G92="",$F92&lt;&gt;"")</formula>
    </cfRule>
  </conditionalFormatting>
  <conditionalFormatting sqref="A92:A93">
    <cfRule type="expression" dxfId="2223" priority="1175" stopIfTrue="1">
      <formula>$F92=""</formula>
    </cfRule>
    <cfRule type="expression" dxfId="2222" priority="1176" stopIfTrue="1">
      <formula>#REF!&lt;&gt;""</formula>
    </cfRule>
    <cfRule type="expression" dxfId="2221" priority="1177" stopIfTrue="1">
      <formula>AND($G92="",$F92&lt;&gt;"")</formula>
    </cfRule>
  </conditionalFormatting>
  <conditionalFormatting sqref="A92:A93">
    <cfRule type="expression" dxfId="2220" priority="1172" stopIfTrue="1">
      <formula>$F92=""</formula>
    </cfRule>
    <cfRule type="expression" dxfId="2219" priority="1173" stopIfTrue="1">
      <formula>#REF!&lt;&gt;""</formula>
    </cfRule>
    <cfRule type="expression" dxfId="2218" priority="1174" stopIfTrue="1">
      <formula>AND($G92="",$F92&lt;&gt;"")</formula>
    </cfRule>
  </conditionalFormatting>
  <conditionalFormatting sqref="A92:A93">
    <cfRule type="expression" dxfId="2217" priority="1169" stopIfTrue="1">
      <formula>$F92=""</formula>
    </cfRule>
    <cfRule type="expression" dxfId="2216" priority="1170" stopIfTrue="1">
      <formula>#REF!&lt;&gt;""</formula>
    </cfRule>
    <cfRule type="expression" dxfId="2215" priority="1171" stopIfTrue="1">
      <formula>AND($G92="",$F92&lt;&gt;"")</formula>
    </cfRule>
  </conditionalFormatting>
  <conditionalFormatting sqref="A92">
    <cfRule type="expression" dxfId="2214" priority="1166" stopIfTrue="1">
      <formula>$F92=""</formula>
    </cfRule>
    <cfRule type="expression" dxfId="2213" priority="1167" stopIfTrue="1">
      <formula>#REF!&lt;&gt;""</formula>
    </cfRule>
    <cfRule type="expression" dxfId="2212" priority="1168" stopIfTrue="1">
      <formula>AND($G92="",$F92&lt;&gt;"")</formula>
    </cfRule>
  </conditionalFormatting>
  <conditionalFormatting sqref="A92">
    <cfRule type="expression" dxfId="2211" priority="1163" stopIfTrue="1">
      <formula>$F92=""</formula>
    </cfRule>
    <cfRule type="expression" dxfId="2210" priority="1164" stopIfTrue="1">
      <formula>#REF!&lt;&gt;""</formula>
    </cfRule>
    <cfRule type="expression" dxfId="2209" priority="1165" stopIfTrue="1">
      <formula>AND($G92="",$F92&lt;&gt;"")</formula>
    </cfRule>
  </conditionalFormatting>
  <conditionalFormatting sqref="A92">
    <cfRule type="expression" dxfId="2208" priority="1160" stopIfTrue="1">
      <formula>$F92=""</formula>
    </cfRule>
    <cfRule type="expression" dxfId="2207" priority="1161" stopIfTrue="1">
      <formula>#REF!&lt;&gt;""</formula>
    </cfRule>
    <cfRule type="expression" dxfId="2206" priority="1162" stopIfTrue="1">
      <formula>AND($G92="",$F92&lt;&gt;"")</formula>
    </cfRule>
  </conditionalFormatting>
  <conditionalFormatting sqref="A155:A156">
    <cfRule type="expression" dxfId="2205" priority="1157" stopIfTrue="1">
      <formula>$F155=""</formula>
    </cfRule>
    <cfRule type="expression" dxfId="2204" priority="1158" stopIfTrue="1">
      <formula>#REF!&lt;&gt;""</formula>
    </cfRule>
    <cfRule type="expression" dxfId="2203" priority="1159" stopIfTrue="1">
      <formula>AND($G155="",$F155&lt;&gt;"")</formula>
    </cfRule>
  </conditionalFormatting>
  <conditionalFormatting sqref="A155:A156">
    <cfRule type="expression" dxfId="2202" priority="1154" stopIfTrue="1">
      <formula>$F155=""</formula>
    </cfRule>
    <cfRule type="expression" dxfId="2201" priority="1155" stopIfTrue="1">
      <formula>#REF!&lt;&gt;""</formula>
    </cfRule>
    <cfRule type="expression" dxfId="2200" priority="1156" stopIfTrue="1">
      <formula>AND($G155="",$F155&lt;&gt;"")</formula>
    </cfRule>
  </conditionalFormatting>
  <conditionalFormatting sqref="A155:A156">
    <cfRule type="expression" dxfId="2199" priority="1151" stopIfTrue="1">
      <formula>$F155=""</formula>
    </cfRule>
    <cfRule type="expression" dxfId="2198" priority="1152" stopIfTrue="1">
      <formula>#REF!&lt;&gt;""</formula>
    </cfRule>
    <cfRule type="expression" dxfId="2197" priority="1153" stopIfTrue="1">
      <formula>AND($G155="",$F155&lt;&gt;"")</formula>
    </cfRule>
  </conditionalFormatting>
  <conditionalFormatting sqref="A155:A156">
    <cfRule type="expression" dxfId="2196" priority="1148" stopIfTrue="1">
      <formula>$F155=""</formula>
    </cfRule>
    <cfRule type="expression" dxfId="2195" priority="1149" stopIfTrue="1">
      <formula>#REF!&lt;&gt;""</formula>
    </cfRule>
    <cfRule type="expression" dxfId="2194" priority="1150" stopIfTrue="1">
      <formula>AND($G155="",$F155&lt;&gt;"")</formula>
    </cfRule>
  </conditionalFormatting>
  <conditionalFormatting sqref="A155:A156">
    <cfRule type="expression" dxfId="2193" priority="1145" stopIfTrue="1">
      <formula>$F155=""</formula>
    </cfRule>
    <cfRule type="expression" dxfId="2192" priority="1146" stopIfTrue="1">
      <formula>#REF!&lt;&gt;""</formula>
    </cfRule>
    <cfRule type="expression" dxfId="2191" priority="1147" stopIfTrue="1">
      <formula>AND($G155="",$F155&lt;&gt;"")</formula>
    </cfRule>
  </conditionalFormatting>
  <conditionalFormatting sqref="A155">
    <cfRule type="expression" dxfId="2190" priority="1142" stopIfTrue="1">
      <formula>$F155=""</formula>
    </cfRule>
    <cfRule type="expression" dxfId="2189" priority="1143" stopIfTrue="1">
      <formula>#REF!&lt;&gt;""</formula>
    </cfRule>
    <cfRule type="expression" dxfId="2188" priority="1144" stopIfTrue="1">
      <formula>AND($G155="",$F155&lt;&gt;"")</formula>
    </cfRule>
  </conditionalFormatting>
  <conditionalFormatting sqref="A155">
    <cfRule type="expression" dxfId="2187" priority="1139" stopIfTrue="1">
      <formula>$F155=""</formula>
    </cfRule>
    <cfRule type="expression" dxfId="2186" priority="1140" stopIfTrue="1">
      <formula>#REF!&lt;&gt;""</formula>
    </cfRule>
    <cfRule type="expression" dxfId="2185" priority="1141" stopIfTrue="1">
      <formula>AND($G155="",$F155&lt;&gt;"")</formula>
    </cfRule>
  </conditionalFormatting>
  <conditionalFormatting sqref="A155">
    <cfRule type="expression" dxfId="2184" priority="1136" stopIfTrue="1">
      <formula>$F155=""</formula>
    </cfRule>
    <cfRule type="expression" dxfId="2183" priority="1137" stopIfTrue="1">
      <formula>#REF!&lt;&gt;""</formula>
    </cfRule>
    <cfRule type="expression" dxfId="2182" priority="1138" stopIfTrue="1">
      <formula>AND($G155="",$F155&lt;&gt;"")</formula>
    </cfRule>
  </conditionalFormatting>
  <conditionalFormatting sqref="A197:A201">
    <cfRule type="expression" dxfId="2181" priority="1133" stopIfTrue="1">
      <formula>$F197=""</formula>
    </cfRule>
    <cfRule type="expression" dxfId="2180" priority="1134" stopIfTrue="1">
      <formula>#REF!&lt;&gt;""</formula>
    </cfRule>
    <cfRule type="expression" dxfId="2179" priority="1135" stopIfTrue="1">
      <formula>AND($G197="",$F197&lt;&gt;"")</formula>
    </cfRule>
  </conditionalFormatting>
  <conditionalFormatting sqref="A197:A201">
    <cfRule type="expression" dxfId="2178" priority="1130" stopIfTrue="1">
      <formula>$F197=""</formula>
    </cfRule>
    <cfRule type="expression" dxfId="2177" priority="1131" stopIfTrue="1">
      <formula>#REF!&lt;&gt;""</formula>
    </cfRule>
    <cfRule type="expression" dxfId="2176" priority="1132" stopIfTrue="1">
      <formula>AND($G197="",$F197&lt;&gt;"")</formula>
    </cfRule>
  </conditionalFormatting>
  <conditionalFormatting sqref="A197:A201">
    <cfRule type="expression" dxfId="2175" priority="1127" stopIfTrue="1">
      <formula>$F197=""</formula>
    </cfRule>
    <cfRule type="expression" dxfId="2174" priority="1128" stopIfTrue="1">
      <formula>#REF!&lt;&gt;""</formula>
    </cfRule>
    <cfRule type="expression" dxfId="2173" priority="1129" stopIfTrue="1">
      <formula>AND($G197="",$F197&lt;&gt;"")</formula>
    </cfRule>
  </conditionalFormatting>
  <conditionalFormatting sqref="A197:A201">
    <cfRule type="expression" dxfId="2172" priority="1124" stopIfTrue="1">
      <formula>$F197=""</formula>
    </cfRule>
    <cfRule type="expression" dxfId="2171" priority="1125" stopIfTrue="1">
      <formula>#REF!&lt;&gt;""</formula>
    </cfRule>
    <cfRule type="expression" dxfId="2170" priority="1126" stopIfTrue="1">
      <formula>AND($G197="",$F197&lt;&gt;"")</formula>
    </cfRule>
  </conditionalFormatting>
  <conditionalFormatting sqref="A197:A201">
    <cfRule type="expression" dxfId="2169" priority="1121" stopIfTrue="1">
      <formula>$F197=""</formula>
    </cfRule>
    <cfRule type="expression" dxfId="2168" priority="1122" stopIfTrue="1">
      <formula>#REF!&lt;&gt;""</formula>
    </cfRule>
    <cfRule type="expression" dxfId="2167" priority="1123" stopIfTrue="1">
      <formula>AND($G197="",$F197&lt;&gt;"")</formula>
    </cfRule>
  </conditionalFormatting>
  <conditionalFormatting sqref="A197">
    <cfRule type="expression" dxfId="2166" priority="1118" stopIfTrue="1">
      <formula>$F197=""</formula>
    </cfRule>
    <cfRule type="expression" dxfId="2165" priority="1119" stopIfTrue="1">
      <formula>#REF!&lt;&gt;""</formula>
    </cfRule>
    <cfRule type="expression" dxfId="2164" priority="1120" stopIfTrue="1">
      <formula>AND($G197="",$F197&lt;&gt;"")</formula>
    </cfRule>
  </conditionalFormatting>
  <conditionalFormatting sqref="A197">
    <cfRule type="expression" dxfId="2163" priority="1115" stopIfTrue="1">
      <formula>$F197=""</formula>
    </cfRule>
    <cfRule type="expression" dxfId="2162" priority="1116" stopIfTrue="1">
      <formula>#REF!&lt;&gt;""</formula>
    </cfRule>
    <cfRule type="expression" dxfId="2161" priority="1117" stopIfTrue="1">
      <formula>AND($G197="",$F197&lt;&gt;"")</formula>
    </cfRule>
  </conditionalFormatting>
  <conditionalFormatting sqref="A197">
    <cfRule type="expression" dxfId="2160" priority="1112" stopIfTrue="1">
      <formula>$F197=""</formula>
    </cfRule>
    <cfRule type="expression" dxfId="2159" priority="1113" stopIfTrue="1">
      <formula>#REF!&lt;&gt;""</formula>
    </cfRule>
    <cfRule type="expression" dxfId="2158" priority="1114" stopIfTrue="1">
      <formula>AND($G197="",$F197&lt;&gt;"")</formula>
    </cfRule>
  </conditionalFormatting>
  <conditionalFormatting sqref="A236:A237">
    <cfRule type="expression" dxfId="2157" priority="1109" stopIfTrue="1">
      <formula>$F236=""</formula>
    </cfRule>
    <cfRule type="expression" dxfId="2156" priority="1110" stopIfTrue="1">
      <formula>#REF!&lt;&gt;""</formula>
    </cfRule>
    <cfRule type="expression" dxfId="2155" priority="1111" stopIfTrue="1">
      <formula>AND($G236="",$F236&lt;&gt;"")</formula>
    </cfRule>
  </conditionalFormatting>
  <conditionalFormatting sqref="A236:A237">
    <cfRule type="expression" dxfId="2154" priority="1106" stopIfTrue="1">
      <formula>$F236=""</formula>
    </cfRule>
    <cfRule type="expression" dxfId="2153" priority="1107" stopIfTrue="1">
      <formula>#REF!&lt;&gt;""</formula>
    </cfRule>
    <cfRule type="expression" dxfId="2152" priority="1108" stopIfTrue="1">
      <formula>AND($G236="",$F236&lt;&gt;"")</formula>
    </cfRule>
  </conditionalFormatting>
  <conditionalFormatting sqref="A236:A237">
    <cfRule type="expression" dxfId="2151" priority="1103" stopIfTrue="1">
      <formula>$F236=""</formula>
    </cfRule>
    <cfRule type="expression" dxfId="2150" priority="1104" stopIfTrue="1">
      <formula>#REF!&lt;&gt;""</formula>
    </cfRule>
    <cfRule type="expression" dxfId="2149" priority="1105" stopIfTrue="1">
      <formula>AND($G236="",$F236&lt;&gt;"")</formula>
    </cfRule>
  </conditionalFormatting>
  <conditionalFormatting sqref="A236:A237">
    <cfRule type="expression" dxfId="2148" priority="1100" stopIfTrue="1">
      <formula>$F236=""</formula>
    </cfRule>
    <cfRule type="expression" dxfId="2147" priority="1101" stopIfTrue="1">
      <formula>#REF!&lt;&gt;""</formula>
    </cfRule>
    <cfRule type="expression" dxfId="2146" priority="1102" stopIfTrue="1">
      <formula>AND($G236="",$F236&lt;&gt;"")</formula>
    </cfRule>
  </conditionalFormatting>
  <conditionalFormatting sqref="A236:A237">
    <cfRule type="expression" dxfId="2145" priority="1097" stopIfTrue="1">
      <formula>$F236=""</formula>
    </cfRule>
    <cfRule type="expression" dxfId="2144" priority="1098" stopIfTrue="1">
      <formula>#REF!&lt;&gt;""</formula>
    </cfRule>
    <cfRule type="expression" dxfId="2143" priority="1099" stopIfTrue="1">
      <formula>AND($G236="",$F236&lt;&gt;"")</formula>
    </cfRule>
  </conditionalFormatting>
  <conditionalFormatting sqref="A236">
    <cfRule type="expression" dxfId="2142" priority="1094" stopIfTrue="1">
      <formula>$F236=""</formula>
    </cfRule>
    <cfRule type="expression" dxfId="2141" priority="1095" stopIfTrue="1">
      <formula>#REF!&lt;&gt;""</formula>
    </cfRule>
    <cfRule type="expression" dxfId="2140" priority="1096" stopIfTrue="1">
      <formula>AND($G236="",$F236&lt;&gt;"")</formula>
    </cfRule>
  </conditionalFormatting>
  <conditionalFormatting sqref="A236">
    <cfRule type="expression" dxfId="2139" priority="1091" stopIfTrue="1">
      <formula>$F236=""</formula>
    </cfRule>
    <cfRule type="expression" dxfId="2138" priority="1092" stopIfTrue="1">
      <formula>#REF!&lt;&gt;""</formula>
    </cfRule>
    <cfRule type="expression" dxfId="2137" priority="1093" stopIfTrue="1">
      <formula>AND($G236="",$F236&lt;&gt;"")</formula>
    </cfRule>
  </conditionalFormatting>
  <conditionalFormatting sqref="A236">
    <cfRule type="expression" dxfId="2136" priority="1088" stopIfTrue="1">
      <formula>$F236=""</formula>
    </cfRule>
    <cfRule type="expression" dxfId="2135" priority="1089" stopIfTrue="1">
      <formula>#REF!&lt;&gt;""</formula>
    </cfRule>
    <cfRule type="expression" dxfId="2134" priority="1090" stopIfTrue="1">
      <formula>AND($G236="",$F236&lt;&gt;"")</formula>
    </cfRule>
  </conditionalFormatting>
  <conditionalFormatting sqref="A249:A250">
    <cfRule type="expression" dxfId="2133" priority="1085" stopIfTrue="1">
      <formula>$F249=""</formula>
    </cfRule>
    <cfRule type="expression" dxfId="2132" priority="1086" stopIfTrue="1">
      <formula>#REF!&lt;&gt;""</formula>
    </cfRule>
    <cfRule type="expression" dxfId="2131" priority="1087" stopIfTrue="1">
      <formula>AND($G249="",$F249&lt;&gt;"")</formula>
    </cfRule>
  </conditionalFormatting>
  <conditionalFormatting sqref="A249:A250">
    <cfRule type="expression" dxfId="2130" priority="1082" stopIfTrue="1">
      <formula>$F249=""</formula>
    </cfRule>
    <cfRule type="expression" dxfId="2129" priority="1083" stopIfTrue="1">
      <formula>#REF!&lt;&gt;""</formula>
    </cfRule>
    <cfRule type="expression" dxfId="2128" priority="1084" stopIfTrue="1">
      <formula>AND($G249="",$F249&lt;&gt;"")</formula>
    </cfRule>
  </conditionalFormatting>
  <conditionalFormatting sqref="A249:A250">
    <cfRule type="expression" dxfId="2127" priority="1079" stopIfTrue="1">
      <formula>$F249=""</formula>
    </cfRule>
    <cfRule type="expression" dxfId="2126" priority="1080" stopIfTrue="1">
      <formula>#REF!&lt;&gt;""</formula>
    </cfRule>
    <cfRule type="expression" dxfId="2125" priority="1081" stopIfTrue="1">
      <formula>AND($G249="",$F249&lt;&gt;"")</formula>
    </cfRule>
  </conditionalFormatting>
  <conditionalFormatting sqref="A249:A250">
    <cfRule type="expression" dxfId="2124" priority="1076" stopIfTrue="1">
      <formula>$F249=""</formula>
    </cfRule>
    <cfRule type="expression" dxfId="2123" priority="1077" stopIfTrue="1">
      <formula>#REF!&lt;&gt;""</formula>
    </cfRule>
    <cfRule type="expression" dxfId="2122" priority="1078" stopIfTrue="1">
      <formula>AND($G249="",$F249&lt;&gt;"")</formula>
    </cfRule>
  </conditionalFormatting>
  <conditionalFormatting sqref="A249:A250">
    <cfRule type="expression" dxfId="2121" priority="1073" stopIfTrue="1">
      <formula>$F249=""</formula>
    </cfRule>
    <cfRule type="expression" dxfId="2120" priority="1074" stopIfTrue="1">
      <formula>#REF!&lt;&gt;""</formula>
    </cfRule>
    <cfRule type="expression" dxfId="2119" priority="1075" stopIfTrue="1">
      <formula>AND($G249="",$F249&lt;&gt;"")</formula>
    </cfRule>
  </conditionalFormatting>
  <conditionalFormatting sqref="A249">
    <cfRule type="expression" dxfId="2118" priority="1070" stopIfTrue="1">
      <formula>$F249=""</formula>
    </cfRule>
    <cfRule type="expression" dxfId="2117" priority="1071" stopIfTrue="1">
      <formula>#REF!&lt;&gt;""</formula>
    </cfRule>
    <cfRule type="expression" dxfId="2116" priority="1072" stopIfTrue="1">
      <formula>AND($G249="",$F249&lt;&gt;"")</formula>
    </cfRule>
  </conditionalFormatting>
  <conditionalFormatting sqref="A249">
    <cfRule type="expression" dxfId="2115" priority="1067" stopIfTrue="1">
      <formula>$F249=""</formula>
    </cfRule>
    <cfRule type="expression" dxfId="2114" priority="1068" stopIfTrue="1">
      <formula>#REF!&lt;&gt;""</formula>
    </cfRule>
    <cfRule type="expression" dxfId="2113" priority="1069" stopIfTrue="1">
      <formula>AND($G249="",$F249&lt;&gt;"")</formula>
    </cfRule>
  </conditionalFormatting>
  <conditionalFormatting sqref="A249">
    <cfRule type="expression" dxfId="2112" priority="1064" stopIfTrue="1">
      <formula>$F249=""</formula>
    </cfRule>
    <cfRule type="expression" dxfId="2111" priority="1065" stopIfTrue="1">
      <formula>#REF!&lt;&gt;""</formula>
    </cfRule>
    <cfRule type="expression" dxfId="2110" priority="1066" stopIfTrue="1">
      <formula>AND($G249="",$F249&lt;&gt;"")</formula>
    </cfRule>
  </conditionalFormatting>
  <conditionalFormatting sqref="A403:A404">
    <cfRule type="expression" dxfId="2109" priority="1061" stopIfTrue="1">
      <formula>$F403=""</formula>
    </cfRule>
    <cfRule type="expression" dxfId="2108" priority="1062" stopIfTrue="1">
      <formula>#REF!&lt;&gt;""</formula>
    </cfRule>
    <cfRule type="expression" dxfId="2107" priority="1063" stopIfTrue="1">
      <formula>AND($G403="",$F403&lt;&gt;"")</formula>
    </cfRule>
  </conditionalFormatting>
  <conditionalFormatting sqref="A403:A404">
    <cfRule type="expression" dxfId="2106" priority="1058" stopIfTrue="1">
      <formula>$F403=""</formula>
    </cfRule>
    <cfRule type="expression" dxfId="2105" priority="1059" stopIfTrue="1">
      <formula>#REF!&lt;&gt;""</formula>
    </cfRule>
    <cfRule type="expression" dxfId="2104" priority="1060" stopIfTrue="1">
      <formula>AND($G403="",$F403&lt;&gt;"")</formula>
    </cfRule>
  </conditionalFormatting>
  <conditionalFormatting sqref="A403:A404">
    <cfRule type="expression" dxfId="2103" priority="1055" stopIfTrue="1">
      <formula>$F403=""</formula>
    </cfRule>
    <cfRule type="expression" dxfId="2102" priority="1056" stopIfTrue="1">
      <formula>#REF!&lt;&gt;""</formula>
    </cfRule>
    <cfRule type="expression" dxfId="2101" priority="1057" stopIfTrue="1">
      <formula>AND($G403="",$F403&lt;&gt;"")</formula>
    </cfRule>
  </conditionalFormatting>
  <conditionalFormatting sqref="A403:A404">
    <cfRule type="expression" dxfId="2100" priority="1052" stopIfTrue="1">
      <formula>$F403=""</formula>
    </cfRule>
    <cfRule type="expression" dxfId="2099" priority="1053" stopIfTrue="1">
      <formula>#REF!&lt;&gt;""</formula>
    </cfRule>
    <cfRule type="expression" dxfId="2098" priority="1054" stopIfTrue="1">
      <formula>AND($G403="",$F403&lt;&gt;"")</formula>
    </cfRule>
  </conditionalFormatting>
  <conditionalFormatting sqref="A403:A404">
    <cfRule type="expression" dxfId="2097" priority="1049" stopIfTrue="1">
      <formula>$F403=""</formula>
    </cfRule>
    <cfRule type="expression" dxfId="2096" priority="1050" stopIfTrue="1">
      <formula>#REF!&lt;&gt;""</formula>
    </cfRule>
    <cfRule type="expression" dxfId="2095" priority="1051" stopIfTrue="1">
      <formula>AND($G403="",$F403&lt;&gt;"")</formula>
    </cfRule>
  </conditionalFormatting>
  <conditionalFormatting sqref="A403">
    <cfRule type="expression" dxfId="2094" priority="1046" stopIfTrue="1">
      <formula>$F403=""</formula>
    </cfRule>
    <cfRule type="expression" dxfId="2093" priority="1047" stopIfTrue="1">
      <formula>#REF!&lt;&gt;""</formula>
    </cfRule>
    <cfRule type="expression" dxfId="2092" priority="1048" stopIfTrue="1">
      <formula>AND($G403="",$F403&lt;&gt;"")</formula>
    </cfRule>
  </conditionalFormatting>
  <conditionalFormatting sqref="A403">
    <cfRule type="expression" dxfId="2091" priority="1043" stopIfTrue="1">
      <formula>$F403=""</formula>
    </cfRule>
    <cfRule type="expression" dxfId="2090" priority="1044" stopIfTrue="1">
      <formula>#REF!&lt;&gt;""</formula>
    </cfRule>
    <cfRule type="expression" dxfId="2089" priority="1045" stopIfTrue="1">
      <formula>AND($G403="",$F403&lt;&gt;"")</formula>
    </cfRule>
  </conditionalFormatting>
  <conditionalFormatting sqref="A403">
    <cfRule type="expression" dxfId="2088" priority="1040" stopIfTrue="1">
      <formula>$F403=""</formula>
    </cfRule>
    <cfRule type="expression" dxfId="2087" priority="1041" stopIfTrue="1">
      <formula>#REF!&lt;&gt;""</formula>
    </cfRule>
    <cfRule type="expression" dxfId="2086" priority="1042" stopIfTrue="1">
      <formula>AND($G403="",$F403&lt;&gt;"")</formula>
    </cfRule>
  </conditionalFormatting>
  <conditionalFormatting sqref="A197">
    <cfRule type="expression" dxfId="2085" priority="6486" stopIfTrue="1">
      <formula>$H197=""</formula>
    </cfRule>
    <cfRule type="expression" dxfId="2084" priority="6487" stopIfTrue="1">
      <formula>#REF!&lt;&gt;""</formula>
    </cfRule>
    <cfRule type="expression" dxfId="2083" priority="6488" stopIfTrue="1">
      <formula>AND($I220="",$H197&lt;&gt;"")</formula>
    </cfRule>
  </conditionalFormatting>
  <conditionalFormatting sqref="A198:A201">
    <cfRule type="expression" dxfId="2082" priority="6489" stopIfTrue="1">
      <formula>$H198=""</formula>
    </cfRule>
    <cfRule type="expression" dxfId="2081" priority="6490" stopIfTrue="1">
      <formula>#REF!&lt;&gt;""</formula>
    </cfRule>
    <cfRule type="expression" dxfId="2080" priority="6491" stopIfTrue="1">
      <formula>AND($I223="",$H198&lt;&gt;"")</formula>
    </cfRule>
  </conditionalFormatting>
  <conditionalFormatting sqref="A198:A201">
    <cfRule type="expression" dxfId="2079" priority="6492" stopIfTrue="1">
      <formula>$H198=""</formula>
    </cfRule>
    <cfRule type="expression" dxfId="2078" priority="6493" stopIfTrue="1">
      <formula>#REF!&lt;&gt;""</formula>
    </cfRule>
    <cfRule type="expression" dxfId="2077" priority="6494" stopIfTrue="1">
      <formula>AND($I222="",$H198&lt;&gt;"")</formula>
    </cfRule>
  </conditionalFormatting>
  <conditionalFormatting sqref="A197">
    <cfRule type="expression" dxfId="2076" priority="6498" stopIfTrue="1">
      <formula>$H197=""</formula>
    </cfRule>
    <cfRule type="expression" dxfId="2075" priority="6499" stopIfTrue="1">
      <formula>#REF!&lt;&gt;""</formula>
    </cfRule>
    <cfRule type="expression" dxfId="2074" priority="6500" stopIfTrue="1">
      <formula>AND($I224="",$H197&lt;&gt;"")</formula>
    </cfRule>
  </conditionalFormatting>
  <conditionalFormatting sqref="L205:L216 B205:J216">
    <cfRule type="expression" dxfId="2073" priority="1038" stopIfTrue="1">
      <formula>$C205=""</formula>
    </cfRule>
    <cfRule type="expression" dxfId="2072" priority="1039" stopIfTrue="1">
      <formula>$D205&lt;&gt;""</formula>
    </cfRule>
  </conditionalFormatting>
  <conditionalFormatting sqref="B205:B216">
    <cfRule type="expression" dxfId="2071" priority="1036" stopIfTrue="1">
      <formula>$C204=""</formula>
    </cfRule>
    <cfRule type="expression" dxfId="2070" priority="1037" stopIfTrue="1">
      <formula>$D204&lt;&gt;""</formula>
    </cfRule>
  </conditionalFormatting>
  <conditionalFormatting sqref="H205:I216 B205:F216 J216 J211">
    <cfRule type="expression" dxfId="2069" priority="1034" stopIfTrue="1">
      <formula>$C205=""</formula>
    </cfRule>
    <cfRule type="expression" dxfId="2068" priority="1035" stopIfTrue="1">
      <formula>$D205&lt;&gt;""</formula>
    </cfRule>
  </conditionalFormatting>
  <conditionalFormatting sqref="A206:A208">
    <cfRule type="expression" dxfId="2067" priority="1031" stopIfTrue="1">
      <formula>$F206=""</formula>
    </cfRule>
    <cfRule type="expression" dxfId="2066" priority="1032" stopIfTrue="1">
      <formula>#REF!&lt;&gt;""</formula>
    </cfRule>
    <cfRule type="expression" dxfId="2065" priority="1033" stopIfTrue="1">
      <formula>AND($G206="",$F206&lt;&gt;"")</formula>
    </cfRule>
  </conditionalFormatting>
  <conditionalFormatting sqref="A206:A207">
    <cfRule type="expression" dxfId="2064" priority="1028" stopIfTrue="1">
      <formula>$F206=""</formula>
    </cfRule>
    <cfRule type="expression" dxfId="2063" priority="1029" stopIfTrue="1">
      <formula>#REF!&lt;&gt;""</formula>
    </cfRule>
    <cfRule type="expression" dxfId="2062" priority="1030" stopIfTrue="1">
      <formula>AND($G206="",$F206&lt;&gt;"")</formula>
    </cfRule>
  </conditionalFormatting>
  <conditionalFormatting sqref="A208">
    <cfRule type="expression" dxfId="2061" priority="1025" stopIfTrue="1">
      <formula>$F208=""</formula>
    </cfRule>
    <cfRule type="expression" dxfId="2060" priority="1026" stopIfTrue="1">
      <formula>#REF!&lt;&gt;""</formula>
    </cfRule>
    <cfRule type="expression" dxfId="2059" priority="1027" stopIfTrue="1">
      <formula>AND($G208="",$F208&lt;&gt;"")</formula>
    </cfRule>
  </conditionalFormatting>
  <conditionalFormatting sqref="A208">
    <cfRule type="expression" dxfId="2058" priority="1022" stopIfTrue="1">
      <formula>$F208=""</formula>
    </cfRule>
    <cfRule type="expression" dxfId="2057" priority="1023" stopIfTrue="1">
      <formula>#REF!&lt;&gt;""</formula>
    </cfRule>
    <cfRule type="expression" dxfId="2056" priority="1024" stopIfTrue="1">
      <formula>AND($G208="",$F208&lt;&gt;"")</formula>
    </cfRule>
  </conditionalFormatting>
  <conditionalFormatting sqref="A208">
    <cfRule type="expression" dxfId="2055" priority="1019" stopIfTrue="1">
      <formula>$F208=""</formula>
    </cfRule>
    <cfRule type="expression" dxfId="2054" priority="1020" stopIfTrue="1">
      <formula>#REF!&lt;&gt;""</formula>
    </cfRule>
    <cfRule type="expression" dxfId="2053" priority="1021" stopIfTrue="1">
      <formula>AND($G208="",$F208&lt;&gt;"")</formula>
    </cfRule>
  </conditionalFormatting>
  <conditionalFormatting sqref="A206:A207">
    <cfRule type="expression" dxfId="2052" priority="1016" stopIfTrue="1">
      <formula>$F206=""</formula>
    </cfRule>
    <cfRule type="expression" dxfId="2051" priority="1017" stopIfTrue="1">
      <formula>#REF!&lt;&gt;""</formula>
    </cfRule>
    <cfRule type="expression" dxfId="2050" priority="1018" stopIfTrue="1">
      <formula>AND($G206="",$F206&lt;&gt;"")</formula>
    </cfRule>
  </conditionalFormatting>
  <conditionalFormatting sqref="A206:A207">
    <cfRule type="expression" dxfId="2049" priority="1013" stopIfTrue="1">
      <formula>$F206=""</formula>
    </cfRule>
    <cfRule type="expression" dxfId="2048" priority="1014" stopIfTrue="1">
      <formula>#REF!&lt;&gt;""</formula>
    </cfRule>
    <cfRule type="expression" dxfId="2047" priority="1015" stopIfTrue="1">
      <formula>AND($G206="",$F206&lt;&gt;"")</formula>
    </cfRule>
  </conditionalFormatting>
  <conditionalFormatting sqref="A206:A207">
    <cfRule type="expression" dxfId="2046" priority="1010" stopIfTrue="1">
      <formula>$F206=""</formula>
    </cfRule>
    <cfRule type="expression" dxfId="2045" priority="1011" stopIfTrue="1">
      <formula>#REF!&lt;&gt;""</formula>
    </cfRule>
    <cfRule type="expression" dxfId="2044" priority="1012" stopIfTrue="1">
      <formula>AND($G206="",$F206&lt;&gt;"")</formula>
    </cfRule>
  </conditionalFormatting>
  <conditionalFormatting sqref="A206:A207">
    <cfRule type="expression" dxfId="2043" priority="1007" stopIfTrue="1">
      <formula>$F206=""</formula>
    </cfRule>
    <cfRule type="expression" dxfId="2042" priority="1008" stopIfTrue="1">
      <formula>#REF!&lt;&gt;""</formula>
    </cfRule>
    <cfRule type="expression" dxfId="2041" priority="1009" stopIfTrue="1">
      <formula>AND($G206="",$F206&lt;&gt;"")</formula>
    </cfRule>
  </conditionalFormatting>
  <conditionalFormatting sqref="A206:A207">
    <cfRule type="expression" dxfId="2040" priority="1005" stopIfTrue="1">
      <formula>$C206=""</formula>
    </cfRule>
    <cfRule type="expression" dxfId="2039" priority="1006" stopIfTrue="1">
      <formula>$G206&lt;&gt;""</formula>
    </cfRule>
  </conditionalFormatting>
  <conditionalFormatting sqref="A206:A207">
    <cfRule type="expression" dxfId="2038" priority="1002" stopIfTrue="1">
      <formula>$F206=""</formula>
    </cfRule>
    <cfRule type="expression" dxfId="2037" priority="1003" stopIfTrue="1">
      <formula>#REF!&lt;&gt;""</formula>
    </cfRule>
    <cfRule type="expression" dxfId="2036" priority="1004" stopIfTrue="1">
      <formula>AND($G206="",$F206&lt;&gt;"")</formula>
    </cfRule>
  </conditionalFormatting>
  <conditionalFormatting sqref="A206:A207">
    <cfRule type="expression" dxfId="2035" priority="999" stopIfTrue="1">
      <formula>$F206=""</formula>
    </cfRule>
    <cfRule type="expression" dxfId="2034" priority="1000" stopIfTrue="1">
      <formula>#REF!&lt;&gt;""</formula>
    </cfRule>
    <cfRule type="expression" dxfId="2033" priority="1001" stopIfTrue="1">
      <formula>AND($G206="",$F206&lt;&gt;"")</formula>
    </cfRule>
  </conditionalFormatting>
  <conditionalFormatting sqref="A206:A207">
    <cfRule type="expression" dxfId="2032" priority="996" stopIfTrue="1">
      <formula>$F206=""</formula>
    </cfRule>
    <cfRule type="expression" dxfId="2031" priority="997" stopIfTrue="1">
      <formula>#REF!&lt;&gt;""</formula>
    </cfRule>
    <cfRule type="expression" dxfId="2030" priority="998" stopIfTrue="1">
      <formula>AND($G206="",$F206&lt;&gt;"")</formula>
    </cfRule>
  </conditionalFormatting>
  <conditionalFormatting sqref="A206:A207">
    <cfRule type="expression" dxfId="2029" priority="993" stopIfTrue="1">
      <formula>$F206=""</formula>
    </cfRule>
    <cfRule type="expression" dxfId="2028" priority="994" stopIfTrue="1">
      <formula>#REF!&lt;&gt;""</formula>
    </cfRule>
    <cfRule type="expression" dxfId="2027" priority="995" stopIfTrue="1">
      <formula>AND($G206="",$F206&lt;&gt;"")</formula>
    </cfRule>
  </conditionalFormatting>
  <conditionalFormatting sqref="A206:A207">
    <cfRule type="expression" dxfId="2026" priority="991" stopIfTrue="1">
      <formula>$C206=""</formula>
    </cfRule>
    <cfRule type="expression" dxfId="2025" priority="992" stopIfTrue="1">
      <formula>$G206&lt;&gt;""</formula>
    </cfRule>
  </conditionalFormatting>
  <conditionalFormatting sqref="A206:A207">
    <cfRule type="expression" dxfId="2024" priority="988" stopIfTrue="1">
      <formula>$F206=""</formula>
    </cfRule>
    <cfRule type="expression" dxfId="2023" priority="989" stopIfTrue="1">
      <formula>#REF!&lt;&gt;""</formula>
    </cfRule>
    <cfRule type="expression" dxfId="2022" priority="990" stopIfTrue="1">
      <formula>AND($G206="",$F206&lt;&gt;"")</formula>
    </cfRule>
  </conditionalFormatting>
  <conditionalFormatting sqref="A206:A207">
    <cfRule type="expression" dxfId="2021" priority="985" stopIfTrue="1">
      <formula>$F206=""</formula>
    </cfRule>
    <cfRule type="expression" dxfId="2020" priority="986" stopIfTrue="1">
      <formula>#REF!&lt;&gt;""</formula>
    </cfRule>
    <cfRule type="expression" dxfId="2019" priority="987" stopIfTrue="1">
      <formula>AND($G206="",$F206&lt;&gt;"")</formula>
    </cfRule>
  </conditionalFormatting>
  <conditionalFormatting sqref="A206:A207">
    <cfRule type="expression" dxfId="2018" priority="982" stopIfTrue="1">
      <formula>$F206=""</formula>
    </cfRule>
    <cfRule type="expression" dxfId="2017" priority="983" stopIfTrue="1">
      <formula>#REF!&lt;&gt;""</formula>
    </cfRule>
    <cfRule type="expression" dxfId="2016" priority="984" stopIfTrue="1">
      <formula>AND($G206="",$F206&lt;&gt;"")</formula>
    </cfRule>
  </conditionalFormatting>
  <conditionalFormatting sqref="A206:A207">
    <cfRule type="expression" dxfId="2015" priority="979" stopIfTrue="1">
      <formula>$F206=""</formula>
    </cfRule>
    <cfRule type="expression" dxfId="2014" priority="980" stopIfTrue="1">
      <formula>#REF!&lt;&gt;""</formula>
    </cfRule>
    <cfRule type="expression" dxfId="2013" priority="981" stopIfTrue="1">
      <formula>AND($G206="",$F206&lt;&gt;"")</formula>
    </cfRule>
  </conditionalFormatting>
  <conditionalFormatting sqref="A206:A207">
    <cfRule type="expression" dxfId="2012" priority="976" stopIfTrue="1">
      <formula>$F206=""</formula>
    </cfRule>
    <cfRule type="expression" dxfId="2011" priority="977" stopIfTrue="1">
      <formula>#REF!&lt;&gt;""</formula>
    </cfRule>
    <cfRule type="expression" dxfId="2010" priority="978" stopIfTrue="1">
      <formula>AND($G206="",$F206&lt;&gt;"")</formula>
    </cfRule>
  </conditionalFormatting>
  <conditionalFormatting sqref="A206:A207">
    <cfRule type="expression" dxfId="2009" priority="973" stopIfTrue="1">
      <formula>$F206=""</formula>
    </cfRule>
    <cfRule type="expression" dxfId="2008" priority="974" stopIfTrue="1">
      <formula>#REF!&lt;&gt;""</formula>
    </cfRule>
    <cfRule type="expression" dxfId="2007" priority="975" stopIfTrue="1">
      <formula>AND($G206="",$F206&lt;&gt;"")</formula>
    </cfRule>
  </conditionalFormatting>
  <conditionalFormatting sqref="A206:A207">
    <cfRule type="expression" dxfId="2006" priority="970" stopIfTrue="1">
      <formula>$F206=""</formula>
    </cfRule>
    <cfRule type="expression" dxfId="2005" priority="971" stopIfTrue="1">
      <formula>#REF!&lt;&gt;""</formula>
    </cfRule>
    <cfRule type="expression" dxfId="2004" priority="972" stopIfTrue="1">
      <formula>AND($G206="",$F206&lt;&gt;"")</formula>
    </cfRule>
  </conditionalFormatting>
  <conditionalFormatting sqref="A206:A207">
    <cfRule type="expression" dxfId="2003" priority="967" stopIfTrue="1">
      <formula>$F206=""</formula>
    </cfRule>
    <cfRule type="expression" dxfId="2002" priority="968" stopIfTrue="1">
      <formula>#REF!&lt;&gt;""</formula>
    </cfRule>
    <cfRule type="expression" dxfId="2001" priority="969" stopIfTrue="1">
      <formula>AND($G206="",$F206&lt;&gt;"")</formula>
    </cfRule>
  </conditionalFormatting>
  <conditionalFormatting sqref="A206:A207">
    <cfRule type="expression" dxfId="2000" priority="964" stopIfTrue="1">
      <formula>$F206=""</formula>
    </cfRule>
    <cfRule type="expression" dxfId="1999" priority="965" stopIfTrue="1">
      <formula>#REF!&lt;&gt;""</formula>
    </cfRule>
    <cfRule type="expression" dxfId="1998" priority="966" stopIfTrue="1">
      <formula>AND($G206="",$F206&lt;&gt;"")</formula>
    </cfRule>
  </conditionalFormatting>
  <conditionalFormatting sqref="A206:A207">
    <cfRule type="expression" dxfId="1997" priority="962" stopIfTrue="1">
      <formula>$C206=""</formula>
    </cfRule>
    <cfRule type="expression" dxfId="1996" priority="963" stopIfTrue="1">
      <formula>$G206&lt;&gt;""</formula>
    </cfRule>
  </conditionalFormatting>
  <conditionalFormatting sqref="A206:A207">
    <cfRule type="expression" dxfId="1995" priority="959" stopIfTrue="1">
      <formula>$F206=""</formula>
    </cfRule>
    <cfRule type="expression" dxfId="1994" priority="960" stopIfTrue="1">
      <formula>#REF!&lt;&gt;""</formula>
    </cfRule>
    <cfRule type="expression" dxfId="1993" priority="961" stopIfTrue="1">
      <formula>AND($G206="",$F206&lt;&gt;"")</formula>
    </cfRule>
  </conditionalFormatting>
  <conditionalFormatting sqref="A206:A207">
    <cfRule type="expression" dxfId="1992" priority="956" stopIfTrue="1">
      <formula>$F206=""</formula>
    </cfRule>
    <cfRule type="expression" dxfId="1991" priority="957" stopIfTrue="1">
      <formula>#REF!&lt;&gt;""</formula>
    </cfRule>
    <cfRule type="expression" dxfId="1990" priority="958" stopIfTrue="1">
      <formula>AND($G206="",$F206&lt;&gt;"")</formula>
    </cfRule>
  </conditionalFormatting>
  <conditionalFormatting sqref="A206:A207">
    <cfRule type="expression" dxfId="1989" priority="953" stopIfTrue="1">
      <formula>$F206=""</formula>
    </cfRule>
    <cfRule type="expression" dxfId="1988" priority="954" stopIfTrue="1">
      <formula>#REF!&lt;&gt;""</formula>
    </cfRule>
    <cfRule type="expression" dxfId="1987" priority="955" stopIfTrue="1">
      <formula>AND($G206="",$F206&lt;&gt;"")</formula>
    </cfRule>
  </conditionalFormatting>
  <conditionalFormatting sqref="A206:A207">
    <cfRule type="expression" dxfId="1986" priority="950" stopIfTrue="1">
      <formula>$F206=""</formula>
    </cfRule>
    <cfRule type="expression" dxfId="1985" priority="951" stopIfTrue="1">
      <formula>#REF!&lt;&gt;""</formula>
    </cfRule>
    <cfRule type="expression" dxfId="1984" priority="952" stopIfTrue="1">
      <formula>AND($G206="",$F206&lt;&gt;"")</formula>
    </cfRule>
  </conditionalFormatting>
  <conditionalFormatting sqref="A206:A207">
    <cfRule type="expression" dxfId="1983" priority="947" stopIfTrue="1">
      <formula>$F206=""</formula>
    </cfRule>
    <cfRule type="expression" dxfId="1982" priority="948" stopIfTrue="1">
      <formula>#REF!&lt;&gt;""</formula>
    </cfRule>
    <cfRule type="expression" dxfId="1981" priority="949" stopIfTrue="1">
      <formula>AND($G206="",$F206&lt;&gt;"")</formula>
    </cfRule>
  </conditionalFormatting>
  <conditionalFormatting sqref="A206:A207">
    <cfRule type="expression" dxfId="1980" priority="945" stopIfTrue="1">
      <formula>$C206=""</formula>
    </cfRule>
    <cfRule type="expression" dxfId="1979" priority="946" stopIfTrue="1">
      <formula>$G206&lt;&gt;""</formula>
    </cfRule>
  </conditionalFormatting>
  <conditionalFormatting sqref="A206:A207">
    <cfRule type="expression" dxfId="1978" priority="942" stopIfTrue="1">
      <formula>$F206=""</formula>
    </cfRule>
    <cfRule type="expression" dxfId="1977" priority="943" stopIfTrue="1">
      <formula>#REF!&lt;&gt;""</formula>
    </cfRule>
    <cfRule type="expression" dxfId="1976" priority="944" stopIfTrue="1">
      <formula>AND($G206="",$F206&lt;&gt;"")</formula>
    </cfRule>
  </conditionalFormatting>
  <conditionalFormatting sqref="A206:A207">
    <cfRule type="expression" dxfId="1975" priority="939" stopIfTrue="1">
      <formula>$F206=""</formula>
    </cfRule>
    <cfRule type="expression" dxfId="1974" priority="940" stopIfTrue="1">
      <formula>#REF!&lt;&gt;""</formula>
    </cfRule>
    <cfRule type="expression" dxfId="1973" priority="941" stopIfTrue="1">
      <formula>AND($G206="",$F206&lt;&gt;"")</formula>
    </cfRule>
  </conditionalFormatting>
  <conditionalFormatting sqref="A206:A207">
    <cfRule type="expression" dxfId="1972" priority="936" stopIfTrue="1">
      <formula>$F206=""</formula>
    </cfRule>
    <cfRule type="expression" dxfId="1971" priority="937" stopIfTrue="1">
      <formula>#REF!&lt;&gt;""</formula>
    </cfRule>
    <cfRule type="expression" dxfId="1970" priority="938" stopIfTrue="1">
      <formula>AND($G206="",$F206&lt;&gt;"")</formula>
    </cfRule>
  </conditionalFormatting>
  <conditionalFormatting sqref="A206:A207">
    <cfRule type="expression" dxfId="1969" priority="933" stopIfTrue="1">
      <formula>$F206=""</formula>
    </cfRule>
    <cfRule type="expression" dxfId="1968" priority="934" stopIfTrue="1">
      <formula>#REF!&lt;&gt;""</formula>
    </cfRule>
    <cfRule type="expression" dxfId="1967" priority="935" stopIfTrue="1">
      <formula>AND($G206="",$F206&lt;&gt;"")</formula>
    </cfRule>
  </conditionalFormatting>
  <conditionalFormatting sqref="A206:A207">
    <cfRule type="expression" dxfId="1966" priority="931" stopIfTrue="1">
      <formula>$C206=""</formula>
    </cfRule>
    <cfRule type="expression" dxfId="1965" priority="932" stopIfTrue="1">
      <formula>$G206&lt;&gt;""</formula>
    </cfRule>
  </conditionalFormatting>
  <conditionalFormatting sqref="A206:A207">
    <cfRule type="expression" dxfId="1964" priority="928" stopIfTrue="1">
      <formula>$F206=""</formula>
    </cfRule>
    <cfRule type="expression" dxfId="1963" priority="929" stopIfTrue="1">
      <formula>#REF!&lt;&gt;""</formula>
    </cfRule>
    <cfRule type="expression" dxfId="1962" priority="930" stopIfTrue="1">
      <formula>AND($G206="",$F206&lt;&gt;"")</formula>
    </cfRule>
  </conditionalFormatting>
  <conditionalFormatting sqref="A206:A207">
    <cfRule type="expression" dxfId="1961" priority="925" stopIfTrue="1">
      <formula>$F206=""</formula>
    </cfRule>
    <cfRule type="expression" dxfId="1960" priority="926" stopIfTrue="1">
      <formula>#REF!&lt;&gt;""</formula>
    </cfRule>
    <cfRule type="expression" dxfId="1959" priority="927" stopIfTrue="1">
      <formula>AND($G206="",$F206&lt;&gt;"")</formula>
    </cfRule>
  </conditionalFormatting>
  <conditionalFormatting sqref="A206:A207">
    <cfRule type="expression" dxfId="1958" priority="922" stopIfTrue="1">
      <formula>$F206=""</formula>
    </cfRule>
    <cfRule type="expression" dxfId="1957" priority="923" stopIfTrue="1">
      <formula>#REF!&lt;&gt;""</formula>
    </cfRule>
    <cfRule type="expression" dxfId="1956" priority="924" stopIfTrue="1">
      <formula>AND($G206="",$F206&lt;&gt;"")</formula>
    </cfRule>
  </conditionalFormatting>
  <conditionalFormatting sqref="A206:A207">
    <cfRule type="expression" dxfId="1955" priority="919" stopIfTrue="1">
      <formula>$F206=""</formula>
    </cfRule>
    <cfRule type="expression" dxfId="1954" priority="920" stopIfTrue="1">
      <formula>#REF!&lt;&gt;""</formula>
    </cfRule>
    <cfRule type="expression" dxfId="1953" priority="921" stopIfTrue="1">
      <formula>AND($G206="",$F206&lt;&gt;"")</formula>
    </cfRule>
  </conditionalFormatting>
  <conditionalFormatting sqref="A207">
    <cfRule type="expression" dxfId="1952" priority="916" stopIfTrue="1">
      <formula>$F207=""</formula>
    </cfRule>
    <cfRule type="expression" dxfId="1951" priority="917" stopIfTrue="1">
      <formula>#REF!&lt;&gt;""</formula>
    </cfRule>
    <cfRule type="expression" dxfId="1950" priority="918" stopIfTrue="1">
      <formula>AND($G207="",$F207&lt;&gt;"")</formula>
    </cfRule>
  </conditionalFormatting>
  <conditionalFormatting sqref="A207">
    <cfRule type="expression" dxfId="1949" priority="913" stopIfTrue="1">
      <formula>$F207=""</formula>
    </cfRule>
    <cfRule type="expression" dxfId="1948" priority="914" stopIfTrue="1">
      <formula>#REF!&lt;&gt;""</formula>
    </cfRule>
    <cfRule type="expression" dxfId="1947" priority="915" stopIfTrue="1">
      <formula>AND($G207="",$F207&lt;&gt;"")</formula>
    </cfRule>
  </conditionalFormatting>
  <conditionalFormatting sqref="A207">
    <cfRule type="expression" dxfId="1946" priority="911" stopIfTrue="1">
      <formula>$C207=""</formula>
    </cfRule>
    <cfRule type="expression" dxfId="1945" priority="912" stopIfTrue="1">
      <formula>$G207&lt;&gt;""</formula>
    </cfRule>
  </conditionalFormatting>
  <conditionalFormatting sqref="A207">
    <cfRule type="expression" dxfId="1944" priority="908" stopIfTrue="1">
      <formula>$F207=""</formula>
    </cfRule>
    <cfRule type="expression" dxfId="1943" priority="909" stopIfTrue="1">
      <formula>#REF!&lt;&gt;""</formula>
    </cfRule>
    <cfRule type="expression" dxfId="1942" priority="910" stopIfTrue="1">
      <formula>AND($G207="",$F207&lt;&gt;"")</formula>
    </cfRule>
  </conditionalFormatting>
  <conditionalFormatting sqref="A207">
    <cfRule type="expression" dxfId="1941" priority="905" stopIfTrue="1">
      <formula>$F207=""</formula>
    </cfRule>
    <cfRule type="expression" dxfId="1940" priority="906" stopIfTrue="1">
      <formula>#REF!&lt;&gt;""</formula>
    </cfRule>
    <cfRule type="expression" dxfId="1939" priority="907" stopIfTrue="1">
      <formula>AND($G207="",$F207&lt;&gt;"")</formula>
    </cfRule>
  </conditionalFormatting>
  <conditionalFormatting sqref="A207">
    <cfRule type="expression" dxfId="1938" priority="902" stopIfTrue="1">
      <formula>$F207=""</formula>
    </cfRule>
    <cfRule type="expression" dxfId="1937" priority="903" stopIfTrue="1">
      <formula>#REF!&lt;&gt;""</formula>
    </cfRule>
    <cfRule type="expression" dxfId="1936" priority="904" stopIfTrue="1">
      <formula>AND($G207="",$F207&lt;&gt;"")</formula>
    </cfRule>
  </conditionalFormatting>
  <conditionalFormatting sqref="A207">
    <cfRule type="expression" dxfId="1935" priority="899" stopIfTrue="1">
      <formula>$F207=""</formula>
    </cfRule>
    <cfRule type="expression" dxfId="1934" priority="900" stopIfTrue="1">
      <formula>#REF!&lt;&gt;""</formula>
    </cfRule>
    <cfRule type="expression" dxfId="1933" priority="901" stopIfTrue="1">
      <formula>AND($G207="",$F207&lt;&gt;"")</formula>
    </cfRule>
  </conditionalFormatting>
  <conditionalFormatting sqref="A207">
    <cfRule type="expression" dxfId="1932" priority="897" stopIfTrue="1">
      <formula>$C207=""</formula>
    </cfRule>
    <cfRule type="expression" dxfId="1931" priority="898" stopIfTrue="1">
      <formula>$G207&lt;&gt;""</formula>
    </cfRule>
  </conditionalFormatting>
  <conditionalFormatting sqref="A207">
    <cfRule type="expression" dxfId="1930" priority="894" stopIfTrue="1">
      <formula>$F207=""</formula>
    </cfRule>
    <cfRule type="expression" dxfId="1929" priority="895" stopIfTrue="1">
      <formula>#REF!&lt;&gt;""</formula>
    </cfRule>
    <cfRule type="expression" dxfId="1928" priority="896" stopIfTrue="1">
      <formula>AND($G207="",$F207&lt;&gt;"")</formula>
    </cfRule>
  </conditionalFormatting>
  <conditionalFormatting sqref="A207">
    <cfRule type="expression" dxfId="1927" priority="891" stopIfTrue="1">
      <formula>$F207=""</formula>
    </cfRule>
    <cfRule type="expression" dxfId="1926" priority="892" stopIfTrue="1">
      <formula>#REF!&lt;&gt;""</formula>
    </cfRule>
    <cfRule type="expression" dxfId="1925" priority="893" stopIfTrue="1">
      <formula>AND($G207="",$F207&lt;&gt;"")</formula>
    </cfRule>
  </conditionalFormatting>
  <conditionalFormatting sqref="A207">
    <cfRule type="expression" dxfId="1924" priority="888" stopIfTrue="1">
      <formula>$F207=""</formula>
    </cfRule>
    <cfRule type="expression" dxfId="1923" priority="889" stopIfTrue="1">
      <formula>#REF!&lt;&gt;""</formula>
    </cfRule>
    <cfRule type="expression" dxfId="1922" priority="890" stopIfTrue="1">
      <formula>AND($G207="",$F207&lt;&gt;"")</formula>
    </cfRule>
  </conditionalFormatting>
  <conditionalFormatting sqref="A207">
    <cfRule type="expression" dxfId="1921" priority="885" stopIfTrue="1">
      <formula>$F207=""</formula>
    </cfRule>
    <cfRule type="expression" dxfId="1920" priority="886" stopIfTrue="1">
      <formula>#REF!&lt;&gt;""</formula>
    </cfRule>
    <cfRule type="expression" dxfId="1919" priority="887" stopIfTrue="1">
      <formula>AND($G207="",$F207&lt;&gt;"")</formula>
    </cfRule>
  </conditionalFormatting>
  <conditionalFormatting sqref="A206:A207">
    <cfRule type="expression" dxfId="1918" priority="883" stopIfTrue="1">
      <formula>$C206=""</formula>
    </cfRule>
    <cfRule type="expression" dxfId="1917" priority="884" stopIfTrue="1">
      <formula>$E206&lt;&gt;""</formula>
    </cfRule>
  </conditionalFormatting>
  <conditionalFormatting sqref="A206:A207">
    <cfRule type="expression" dxfId="1916" priority="881" stopIfTrue="1">
      <formula>$C206=""</formula>
    </cfRule>
    <cfRule type="expression" dxfId="1915" priority="882" stopIfTrue="1">
      <formula>$E206&lt;&gt;""</formula>
    </cfRule>
  </conditionalFormatting>
  <conditionalFormatting sqref="A206:A207">
    <cfRule type="expression" dxfId="1914" priority="879" stopIfTrue="1">
      <formula>$C206=""</formula>
    </cfRule>
    <cfRule type="expression" dxfId="1913" priority="880" stopIfTrue="1">
      <formula>$G206&lt;&gt;""</formula>
    </cfRule>
  </conditionalFormatting>
  <conditionalFormatting sqref="A206:A207">
    <cfRule type="expression" dxfId="1912" priority="877" stopIfTrue="1">
      <formula>$C206=""</formula>
    </cfRule>
    <cfRule type="expression" dxfId="1911" priority="878" stopIfTrue="1">
      <formula>$E206&lt;&gt;""</formula>
    </cfRule>
  </conditionalFormatting>
  <conditionalFormatting sqref="A206:A207">
    <cfRule type="expression" dxfId="1910" priority="875" stopIfTrue="1">
      <formula>$C206=""</formula>
    </cfRule>
    <cfRule type="expression" dxfId="1909" priority="876" stopIfTrue="1">
      <formula>$E206&lt;&gt;""</formula>
    </cfRule>
  </conditionalFormatting>
  <conditionalFormatting sqref="A206:A207">
    <cfRule type="expression" dxfId="1908" priority="873" stopIfTrue="1">
      <formula>$C206=""</formula>
    </cfRule>
    <cfRule type="expression" dxfId="1907" priority="874" stopIfTrue="1">
      <formula>$G206&lt;&gt;""</formula>
    </cfRule>
  </conditionalFormatting>
  <conditionalFormatting sqref="A206:A207">
    <cfRule type="expression" dxfId="1906" priority="871" stopIfTrue="1">
      <formula>$C206=""</formula>
    </cfRule>
    <cfRule type="expression" dxfId="1905" priority="872" stopIfTrue="1">
      <formula>$E206&lt;&gt;""</formula>
    </cfRule>
  </conditionalFormatting>
  <conditionalFormatting sqref="A206:A207">
    <cfRule type="expression" dxfId="1904" priority="869" stopIfTrue="1">
      <formula>$C206=""</formula>
    </cfRule>
    <cfRule type="expression" dxfId="1903" priority="870" stopIfTrue="1">
      <formula>$E206&lt;&gt;""</formula>
    </cfRule>
  </conditionalFormatting>
  <conditionalFormatting sqref="A206:A207">
    <cfRule type="expression" dxfId="1902" priority="866" stopIfTrue="1">
      <formula>$F206=""</formula>
    </cfRule>
    <cfRule type="expression" dxfId="1901" priority="867" stopIfTrue="1">
      <formula>#REF!&lt;&gt;""</formula>
    </cfRule>
    <cfRule type="expression" dxfId="1900" priority="868" stopIfTrue="1">
      <formula>AND($G206="",$F206&lt;&gt;"")</formula>
    </cfRule>
  </conditionalFormatting>
  <conditionalFormatting sqref="A206:A207">
    <cfRule type="expression" dxfId="1899" priority="863" stopIfTrue="1">
      <formula>$F206=""</formula>
    </cfRule>
    <cfRule type="expression" dxfId="1898" priority="864" stopIfTrue="1">
      <formula>#REF!&lt;&gt;""</formula>
    </cfRule>
    <cfRule type="expression" dxfId="1897" priority="865" stopIfTrue="1">
      <formula>AND($G206="",$F206&lt;&gt;"")</formula>
    </cfRule>
  </conditionalFormatting>
  <conditionalFormatting sqref="A206:A207">
    <cfRule type="expression" dxfId="1896" priority="861" stopIfTrue="1">
      <formula>$C206=""</formula>
    </cfRule>
    <cfRule type="expression" dxfId="1895" priority="862" stopIfTrue="1">
      <formula>$G206&lt;&gt;""</formula>
    </cfRule>
  </conditionalFormatting>
  <conditionalFormatting sqref="A206:A207">
    <cfRule type="expression" dxfId="1894" priority="858" stopIfTrue="1">
      <formula>$F206=""</formula>
    </cfRule>
    <cfRule type="expression" dxfId="1893" priority="859" stopIfTrue="1">
      <formula>#REF!&lt;&gt;""</formula>
    </cfRule>
    <cfRule type="expression" dxfId="1892" priority="860" stopIfTrue="1">
      <formula>AND($G206="",$F206&lt;&gt;"")</formula>
    </cfRule>
  </conditionalFormatting>
  <conditionalFormatting sqref="A206:A207">
    <cfRule type="expression" dxfId="1891" priority="855" stopIfTrue="1">
      <formula>$F206=""</formula>
    </cfRule>
    <cfRule type="expression" dxfId="1890" priority="856" stopIfTrue="1">
      <formula>#REF!&lt;&gt;""</formula>
    </cfRule>
    <cfRule type="expression" dxfId="1889" priority="857" stopIfTrue="1">
      <formula>AND($G206="",$F206&lt;&gt;"")</formula>
    </cfRule>
  </conditionalFormatting>
  <conditionalFormatting sqref="A206:A207">
    <cfRule type="expression" dxfId="1888" priority="852" stopIfTrue="1">
      <formula>$F206=""</formula>
    </cfRule>
    <cfRule type="expression" dxfId="1887" priority="853" stopIfTrue="1">
      <formula>#REF!&lt;&gt;""</formula>
    </cfRule>
    <cfRule type="expression" dxfId="1886" priority="854" stopIfTrue="1">
      <formula>AND($G206="",$F206&lt;&gt;"")</formula>
    </cfRule>
  </conditionalFormatting>
  <conditionalFormatting sqref="A206:A207">
    <cfRule type="expression" dxfId="1885" priority="849" stopIfTrue="1">
      <formula>$F206=""</formula>
    </cfRule>
    <cfRule type="expression" dxfId="1884" priority="850" stopIfTrue="1">
      <formula>#REF!&lt;&gt;""</formula>
    </cfRule>
    <cfRule type="expression" dxfId="1883" priority="851" stopIfTrue="1">
      <formula>AND($G206="",$F206&lt;&gt;"")</formula>
    </cfRule>
  </conditionalFormatting>
  <conditionalFormatting sqref="A206:A207">
    <cfRule type="expression" dxfId="1882" priority="847" stopIfTrue="1">
      <formula>$C206=""</formula>
    </cfRule>
    <cfRule type="expression" dxfId="1881" priority="848" stopIfTrue="1">
      <formula>$G206&lt;&gt;""</formula>
    </cfRule>
  </conditionalFormatting>
  <conditionalFormatting sqref="A206:A207">
    <cfRule type="expression" dxfId="1880" priority="844" stopIfTrue="1">
      <formula>$F206=""</formula>
    </cfRule>
    <cfRule type="expression" dxfId="1879" priority="845" stopIfTrue="1">
      <formula>#REF!&lt;&gt;""</formula>
    </cfRule>
    <cfRule type="expression" dxfId="1878" priority="846" stopIfTrue="1">
      <formula>AND($G206="",$F206&lt;&gt;"")</formula>
    </cfRule>
  </conditionalFormatting>
  <conditionalFormatting sqref="A206:A207">
    <cfRule type="expression" dxfId="1877" priority="841" stopIfTrue="1">
      <formula>$F206=""</formula>
    </cfRule>
    <cfRule type="expression" dxfId="1876" priority="842" stopIfTrue="1">
      <formula>#REF!&lt;&gt;""</formula>
    </cfRule>
    <cfRule type="expression" dxfId="1875" priority="843" stopIfTrue="1">
      <formula>AND($G206="",$F206&lt;&gt;"")</formula>
    </cfRule>
  </conditionalFormatting>
  <conditionalFormatting sqref="A206:A207">
    <cfRule type="expression" dxfId="1874" priority="838" stopIfTrue="1">
      <formula>$F206=""</formula>
    </cfRule>
    <cfRule type="expression" dxfId="1873" priority="839" stopIfTrue="1">
      <formula>#REF!&lt;&gt;""</formula>
    </cfRule>
    <cfRule type="expression" dxfId="1872" priority="840" stopIfTrue="1">
      <formula>AND($G206="",$F206&lt;&gt;"")</formula>
    </cfRule>
  </conditionalFormatting>
  <conditionalFormatting sqref="A206:A207">
    <cfRule type="expression" dxfId="1871" priority="835" stopIfTrue="1">
      <formula>$F206=""</formula>
    </cfRule>
    <cfRule type="expression" dxfId="1870" priority="836" stopIfTrue="1">
      <formula>#REF!&lt;&gt;""</formula>
    </cfRule>
    <cfRule type="expression" dxfId="1869" priority="837" stopIfTrue="1">
      <formula>AND($G206="",$F206&lt;&gt;"")</formula>
    </cfRule>
  </conditionalFormatting>
  <conditionalFormatting sqref="A206:A207">
    <cfRule type="expression" dxfId="1868" priority="833" stopIfTrue="1">
      <formula>$C206=""</formula>
    </cfRule>
    <cfRule type="expression" dxfId="1867" priority="834" stopIfTrue="1">
      <formula>$G206&lt;&gt;""</formula>
    </cfRule>
  </conditionalFormatting>
  <conditionalFormatting sqref="A206:A207">
    <cfRule type="expression" dxfId="1866" priority="831" stopIfTrue="1">
      <formula>$C206=""</formula>
    </cfRule>
    <cfRule type="expression" dxfId="1865" priority="832" stopIfTrue="1">
      <formula>$E206&lt;&gt;""</formula>
    </cfRule>
  </conditionalFormatting>
  <conditionalFormatting sqref="A206:A207">
    <cfRule type="expression" dxfId="1864" priority="829" stopIfTrue="1">
      <formula>$C206=""</formula>
    </cfRule>
    <cfRule type="expression" dxfId="1863" priority="830" stopIfTrue="1">
      <formula>$E206&lt;&gt;""</formula>
    </cfRule>
  </conditionalFormatting>
  <conditionalFormatting sqref="A206:A207">
    <cfRule type="expression" dxfId="1862" priority="827" stopIfTrue="1">
      <formula>$C206=""</formula>
    </cfRule>
    <cfRule type="expression" dxfId="1861" priority="828" stopIfTrue="1">
      <formula>$G206&lt;&gt;""</formula>
    </cfRule>
  </conditionalFormatting>
  <conditionalFormatting sqref="A206:A207">
    <cfRule type="expression" dxfId="1860" priority="825" stopIfTrue="1">
      <formula>$C206=""</formula>
    </cfRule>
    <cfRule type="expression" dxfId="1859" priority="826" stopIfTrue="1">
      <formula>$E206&lt;&gt;""</formula>
    </cfRule>
  </conditionalFormatting>
  <conditionalFormatting sqref="A206:A207">
    <cfRule type="expression" dxfId="1858" priority="823" stopIfTrue="1">
      <formula>$C206=""</formula>
    </cfRule>
    <cfRule type="expression" dxfId="1857" priority="824" stopIfTrue="1">
      <formula>$E206&lt;&gt;""</formula>
    </cfRule>
  </conditionalFormatting>
  <conditionalFormatting sqref="A206:A207">
    <cfRule type="expression" dxfId="1856" priority="820" stopIfTrue="1">
      <formula>$F206=""</formula>
    </cfRule>
    <cfRule type="expression" dxfId="1855" priority="821" stopIfTrue="1">
      <formula>#REF!&lt;&gt;""</formula>
    </cfRule>
    <cfRule type="expression" dxfId="1854" priority="822" stopIfTrue="1">
      <formula>AND($G206="",$F206&lt;&gt;"")</formula>
    </cfRule>
  </conditionalFormatting>
  <conditionalFormatting sqref="A206:A207">
    <cfRule type="expression" dxfId="1853" priority="817" stopIfTrue="1">
      <formula>$F206=""</formula>
    </cfRule>
    <cfRule type="expression" dxfId="1852" priority="818" stopIfTrue="1">
      <formula>#REF!&lt;&gt;""</formula>
    </cfRule>
    <cfRule type="expression" dxfId="1851" priority="819" stopIfTrue="1">
      <formula>AND($G206="",$F206&lt;&gt;"")</formula>
    </cfRule>
  </conditionalFormatting>
  <conditionalFormatting sqref="A206:A207">
    <cfRule type="expression" dxfId="1850" priority="814" stopIfTrue="1">
      <formula>$F206=""</formula>
    </cfRule>
    <cfRule type="expression" dxfId="1849" priority="815" stopIfTrue="1">
      <formula>#REF!&lt;&gt;""</formula>
    </cfRule>
    <cfRule type="expression" dxfId="1848" priority="816" stopIfTrue="1">
      <formula>AND($G206="",$F206&lt;&gt;"")</formula>
    </cfRule>
  </conditionalFormatting>
  <conditionalFormatting sqref="A206:A207">
    <cfRule type="expression" dxfId="1847" priority="811" stopIfTrue="1">
      <formula>$F206=""</formula>
    </cfRule>
    <cfRule type="expression" dxfId="1846" priority="812" stopIfTrue="1">
      <formula>#REF!&lt;&gt;""</formula>
    </cfRule>
    <cfRule type="expression" dxfId="1845" priority="813" stopIfTrue="1">
      <formula>AND($G206="",$F206&lt;&gt;"")</formula>
    </cfRule>
  </conditionalFormatting>
  <conditionalFormatting sqref="A206:A207">
    <cfRule type="expression" dxfId="1844" priority="808" stopIfTrue="1">
      <formula>$F206=""</formula>
    </cfRule>
    <cfRule type="expression" dxfId="1843" priority="809" stopIfTrue="1">
      <formula>#REF!&lt;&gt;""</formula>
    </cfRule>
    <cfRule type="expression" dxfId="1842" priority="810" stopIfTrue="1">
      <formula>AND($G206="",$F206&lt;&gt;"")</formula>
    </cfRule>
  </conditionalFormatting>
  <conditionalFormatting sqref="A206:A207">
    <cfRule type="expression" dxfId="1841" priority="799" stopIfTrue="1">
      <formula>$F206=""</formula>
    </cfRule>
    <cfRule type="expression" dxfId="1840" priority="800" stopIfTrue="1">
      <formula>#REF!&lt;&gt;""</formula>
    </cfRule>
    <cfRule type="expression" dxfId="1839" priority="801" stopIfTrue="1">
      <formula>AND($G206="",$F206&lt;&gt;"")</formula>
    </cfRule>
  </conditionalFormatting>
  <conditionalFormatting sqref="A206:A207">
    <cfRule type="expression" dxfId="1838" priority="796" stopIfTrue="1">
      <formula>$F206=""</formula>
    </cfRule>
    <cfRule type="expression" dxfId="1837" priority="797" stopIfTrue="1">
      <formula>#REF!&lt;&gt;""</formula>
    </cfRule>
    <cfRule type="expression" dxfId="1836" priority="798" stopIfTrue="1">
      <formula>AND($G206="",$F206&lt;&gt;"")</formula>
    </cfRule>
  </conditionalFormatting>
  <conditionalFormatting sqref="A206:A207">
    <cfRule type="expression" dxfId="1835" priority="793" stopIfTrue="1">
      <formula>$F206=""</formula>
    </cfRule>
    <cfRule type="expression" dxfId="1834" priority="794" stopIfTrue="1">
      <formula>#REF!&lt;&gt;""</formula>
    </cfRule>
    <cfRule type="expression" dxfId="1833" priority="795" stopIfTrue="1">
      <formula>AND($G206="",$F206&lt;&gt;"")</formula>
    </cfRule>
  </conditionalFormatting>
  <conditionalFormatting sqref="A206:A207">
    <cfRule type="expression" dxfId="1832" priority="790" stopIfTrue="1">
      <formula>$F206=""</formula>
    </cfRule>
    <cfRule type="expression" dxfId="1831" priority="791" stopIfTrue="1">
      <formula>#REF!&lt;&gt;""</formula>
    </cfRule>
    <cfRule type="expression" dxfId="1830" priority="792" stopIfTrue="1">
      <formula>AND($G206="",$F206&lt;&gt;"")</formula>
    </cfRule>
  </conditionalFormatting>
  <conditionalFormatting sqref="A206:A207">
    <cfRule type="expression" dxfId="1829" priority="787" stopIfTrue="1">
      <formula>$F206=""</formula>
    </cfRule>
    <cfRule type="expression" dxfId="1828" priority="788" stopIfTrue="1">
      <formula>#REF!&lt;&gt;""</formula>
    </cfRule>
    <cfRule type="expression" dxfId="1827" priority="789" stopIfTrue="1">
      <formula>AND($G206="",$F206&lt;&gt;"")</formula>
    </cfRule>
  </conditionalFormatting>
  <conditionalFormatting sqref="A206">
    <cfRule type="expression" dxfId="1826" priority="784" stopIfTrue="1">
      <formula>$F206=""</formula>
    </cfRule>
    <cfRule type="expression" dxfId="1825" priority="785" stopIfTrue="1">
      <formula>#REF!&lt;&gt;""</formula>
    </cfRule>
    <cfRule type="expression" dxfId="1824" priority="786" stopIfTrue="1">
      <formula>AND($G206="",$F206&lt;&gt;"")</formula>
    </cfRule>
  </conditionalFormatting>
  <conditionalFormatting sqref="A206">
    <cfRule type="expression" dxfId="1823" priority="781" stopIfTrue="1">
      <formula>$F206=""</formula>
    </cfRule>
    <cfRule type="expression" dxfId="1822" priority="782" stopIfTrue="1">
      <formula>#REF!&lt;&gt;""</formula>
    </cfRule>
    <cfRule type="expression" dxfId="1821" priority="783" stopIfTrue="1">
      <formula>AND($G206="",$F206&lt;&gt;"")</formula>
    </cfRule>
  </conditionalFormatting>
  <conditionalFormatting sqref="A206">
    <cfRule type="expression" dxfId="1820" priority="778" stopIfTrue="1">
      <formula>$F206=""</formula>
    </cfRule>
    <cfRule type="expression" dxfId="1819" priority="779" stopIfTrue="1">
      <formula>#REF!&lt;&gt;""</formula>
    </cfRule>
    <cfRule type="expression" dxfId="1818" priority="780" stopIfTrue="1">
      <formula>AND($G206="",$F206&lt;&gt;"")</formula>
    </cfRule>
  </conditionalFormatting>
  <conditionalFormatting sqref="A206">
    <cfRule type="expression" dxfId="1817" priority="775" stopIfTrue="1">
      <formula>$H206=""</formula>
    </cfRule>
    <cfRule type="expression" dxfId="1816" priority="776" stopIfTrue="1">
      <formula>#REF!&lt;&gt;""</formula>
    </cfRule>
    <cfRule type="expression" dxfId="1815" priority="777" stopIfTrue="1">
      <formula>AND($I226="",$H206&lt;&gt;"")</formula>
    </cfRule>
  </conditionalFormatting>
  <conditionalFormatting sqref="A207">
    <cfRule type="expression" dxfId="1814" priority="772" stopIfTrue="1">
      <formula>$H207=""</formula>
    </cfRule>
    <cfRule type="expression" dxfId="1813" priority="773" stopIfTrue="1">
      <formula>#REF!&lt;&gt;""</formula>
    </cfRule>
    <cfRule type="expression" dxfId="1812" priority="774" stopIfTrue="1">
      <formula>AND($I234="",$H207&lt;&gt;"")</formula>
    </cfRule>
  </conditionalFormatting>
  <conditionalFormatting sqref="A207">
    <cfRule type="expression" dxfId="1811" priority="769" stopIfTrue="1">
      <formula>$H207=""</formula>
    </cfRule>
    <cfRule type="expression" dxfId="1810" priority="770" stopIfTrue="1">
      <formula>#REF!&lt;&gt;""</formula>
    </cfRule>
    <cfRule type="expression" dxfId="1809" priority="771" stopIfTrue="1">
      <formula>AND($I228="",$H207&lt;&gt;"")</formula>
    </cfRule>
  </conditionalFormatting>
  <conditionalFormatting sqref="A206">
    <cfRule type="expression" dxfId="1808" priority="766" stopIfTrue="1">
      <formula>$H206=""</formula>
    </cfRule>
    <cfRule type="expression" dxfId="1807" priority="767" stopIfTrue="1">
      <formula>#REF!&lt;&gt;""</formula>
    </cfRule>
    <cfRule type="expression" dxfId="1806" priority="768" stopIfTrue="1">
      <formula>AND($I235="",$H206&lt;&gt;"")</formula>
    </cfRule>
  </conditionalFormatting>
  <conditionalFormatting sqref="A229:A231 H229:I233 B229:F233 J233">
    <cfRule type="expression" dxfId="1805" priority="764" stopIfTrue="1">
      <formula>$C229=""</formula>
    </cfRule>
    <cfRule type="expression" dxfId="1804" priority="765" stopIfTrue="1">
      <formula>$D229&lt;&gt;""</formula>
    </cfRule>
  </conditionalFormatting>
  <conditionalFormatting sqref="A229:A230">
    <cfRule type="expression" dxfId="1803" priority="762" stopIfTrue="1">
      <formula>$D229=""</formula>
    </cfRule>
    <cfRule type="expression" dxfId="1802" priority="763" stopIfTrue="1">
      <formula>$E229&lt;&gt;""</formula>
    </cfRule>
  </conditionalFormatting>
  <conditionalFormatting sqref="A229">
    <cfRule type="expression" dxfId="1801" priority="760" stopIfTrue="1">
      <formula>$D229=""</formula>
    </cfRule>
    <cfRule type="expression" dxfId="1800" priority="761" stopIfTrue="1">
      <formula>$E229&lt;&gt;""</formula>
    </cfRule>
  </conditionalFormatting>
  <conditionalFormatting sqref="A230">
    <cfRule type="expression" dxfId="1799" priority="758" stopIfTrue="1">
      <formula>$D230=""</formula>
    </cfRule>
    <cfRule type="expression" dxfId="1798" priority="759" stopIfTrue="1">
      <formula>$E230&lt;&gt;""</formula>
    </cfRule>
  </conditionalFormatting>
  <conditionalFormatting sqref="A230">
    <cfRule type="expression" dxfId="1797" priority="756" stopIfTrue="1">
      <formula>$C230=""</formula>
    </cfRule>
    <cfRule type="expression" dxfId="1796" priority="757" stopIfTrue="1">
      <formula>$D230&lt;&gt;""</formula>
    </cfRule>
  </conditionalFormatting>
  <conditionalFormatting sqref="A230">
    <cfRule type="expression" dxfId="1795" priority="754" stopIfTrue="1">
      <formula>$D230=""</formula>
    </cfRule>
    <cfRule type="expression" dxfId="1794" priority="755" stopIfTrue="1">
      <formula>$E230&lt;&gt;""</formula>
    </cfRule>
  </conditionalFormatting>
  <conditionalFormatting sqref="A231">
    <cfRule type="expression" dxfId="1793" priority="752" stopIfTrue="1">
      <formula>$C231=""</formula>
    </cfRule>
    <cfRule type="expression" dxfId="1792" priority="753" stopIfTrue="1">
      <formula>$G231&lt;&gt;""</formula>
    </cfRule>
  </conditionalFormatting>
  <conditionalFormatting sqref="A231">
    <cfRule type="expression" dxfId="1791" priority="749" stopIfTrue="1">
      <formula>$F231=""</formula>
    </cfRule>
    <cfRule type="expression" dxfId="1790" priority="750" stopIfTrue="1">
      <formula>#REF!&lt;&gt;""</formula>
    </cfRule>
    <cfRule type="expression" dxfId="1789" priority="751" stopIfTrue="1">
      <formula>AND($G231="",$F231&lt;&gt;"")</formula>
    </cfRule>
  </conditionalFormatting>
  <conditionalFormatting sqref="A231">
    <cfRule type="expression" dxfId="1788" priority="747" stopIfTrue="1">
      <formula>$C231=""</formula>
    </cfRule>
    <cfRule type="expression" dxfId="1787" priority="748" stopIfTrue="1">
      <formula>$E231&lt;&gt;""</formula>
    </cfRule>
  </conditionalFormatting>
  <conditionalFormatting sqref="A231">
    <cfRule type="expression" dxfId="1786" priority="745" stopIfTrue="1">
      <formula>$C231=""</formula>
    </cfRule>
    <cfRule type="expression" dxfId="1785" priority="746" stopIfTrue="1">
      <formula>$D231&lt;&gt;""</formula>
    </cfRule>
  </conditionalFormatting>
  <conditionalFormatting sqref="C229:C233">
    <cfRule type="expression" dxfId="1784" priority="743" stopIfTrue="1">
      <formula>$C229=""</formula>
    </cfRule>
    <cfRule type="expression" dxfId="1783" priority="744" stopIfTrue="1">
      <formula>$D229&lt;&gt;""</formula>
    </cfRule>
  </conditionalFormatting>
  <conditionalFormatting sqref="A206:A207">
    <cfRule type="expression" dxfId="1782" priority="6501" stopIfTrue="1">
      <formula>$H206=""</formula>
    </cfRule>
    <cfRule type="expression" dxfId="1781" priority="6502" stopIfTrue="1">
      <formula>#REF!&lt;&gt;""</formula>
    </cfRule>
    <cfRule type="expression" dxfId="1780" priority="6503" stopIfTrue="1">
      <formula>AND($I225="",$H206&lt;&gt;"")</formula>
    </cfRule>
  </conditionalFormatting>
  <conditionalFormatting sqref="L211:L216 B211:J216">
    <cfRule type="expression" dxfId="1779" priority="605" stopIfTrue="1">
      <formula>$C211=""</formula>
    </cfRule>
    <cfRule type="expression" dxfId="1778" priority="606" stopIfTrue="1">
      <formula>$D211&lt;&gt;""</formula>
    </cfRule>
  </conditionalFormatting>
  <conditionalFormatting sqref="B211:B216">
    <cfRule type="expression" dxfId="1777" priority="603" stopIfTrue="1">
      <formula>$C210=""</formula>
    </cfRule>
    <cfRule type="expression" dxfId="1776" priority="604" stopIfTrue="1">
      <formula>$D210&lt;&gt;""</formula>
    </cfRule>
  </conditionalFormatting>
  <conditionalFormatting sqref="B211:I216 J216 J211">
    <cfRule type="expression" dxfId="1775" priority="601" stopIfTrue="1">
      <formula>$C211=""</formula>
    </cfRule>
    <cfRule type="expression" dxfId="1774" priority="602" stopIfTrue="1">
      <formula>$D211&lt;&gt;""</formula>
    </cfRule>
  </conditionalFormatting>
  <conditionalFormatting sqref="H211:I216 B211:F216 J216 J211">
    <cfRule type="expression" dxfId="1773" priority="599" stopIfTrue="1">
      <formula>$C211=""</formula>
    </cfRule>
    <cfRule type="expression" dxfId="1772" priority="600" stopIfTrue="1">
      <formula>$D211&lt;&gt;""</formula>
    </cfRule>
  </conditionalFormatting>
  <conditionalFormatting sqref="H211:I216 B211:F216 J216 J211">
    <cfRule type="expression" dxfId="1771" priority="597" stopIfTrue="1">
      <formula>$C211=""</formula>
    </cfRule>
    <cfRule type="expression" dxfId="1770" priority="598" stopIfTrue="1">
      <formula>$D211&lt;&gt;""</formula>
    </cfRule>
  </conditionalFormatting>
  <conditionalFormatting sqref="A212:A214">
    <cfRule type="expression" dxfId="1769" priority="594" stopIfTrue="1">
      <formula>$F212=""</formula>
    </cfRule>
    <cfRule type="expression" dxfId="1768" priority="595" stopIfTrue="1">
      <formula>#REF!&lt;&gt;""</formula>
    </cfRule>
    <cfRule type="expression" dxfId="1767" priority="596" stopIfTrue="1">
      <formula>AND($G212="",$F212&lt;&gt;"")</formula>
    </cfRule>
  </conditionalFormatting>
  <conditionalFormatting sqref="A212:A213">
    <cfRule type="expression" dxfId="1766" priority="591" stopIfTrue="1">
      <formula>$F212=""</formula>
    </cfRule>
    <cfRule type="expression" dxfId="1765" priority="592" stopIfTrue="1">
      <formula>#REF!&lt;&gt;""</formula>
    </cfRule>
    <cfRule type="expression" dxfId="1764" priority="593" stopIfTrue="1">
      <formula>AND($G212="",$F212&lt;&gt;"")</formula>
    </cfRule>
  </conditionalFormatting>
  <conditionalFormatting sqref="A214">
    <cfRule type="expression" dxfId="1763" priority="588" stopIfTrue="1">
      <formula>$F214=""</formula>
    </cfRule>
    <cfRule type="expression" dxfId="1762" priority="589" stopIfTrue="1">
      <formula>#REF!&lt;&gt;""</formula>
    </cfRule>
    <cfRule type="expression" dxfId="1761" priority="590" stopIfTrue="1">
      <formula>AND($G214="",$F214&lt;&gt;"")</formula>
    </cfRule>
  </conditionalFormatting>
  <conditionalFormatting sqref="A214">
    <cfRule type="expression" dxfId="1760" priority="585" stopIfTrue="1">
      <formula>$F214=""</formula>
    </cfRule>
    <cfRule type="expression" dxfId="1759" priority="586" stopIfTrue="1">
      <formula>#REF!&lt;&gt;""</formula>
    </cfRule>
    <cfRule type="expression" dxfId="1758" priority="587" stopIfTrue="1">
      <formula>AND($G214="",$F214&lt;&gt;"")</formula>
    </cfRule>
  </conditionalFormatting>
  <conditionalFormatting sqref="A214">
    <cfRule type="expression" dxfId="1757" priority="582" stopIfTrue="1">
      <formula>$F214=""</formula>
    </cfRule>
    <cfRule type="expression" dxfId="1756" priority="583" stopIfTrue="1">
      <formula>#REF!&lt;&gt;""</formula>
    </cfRule>
    <cfRule type="expression" dxfId="1755" priority="584" stopIfTrue="1">
      <formula>AND($G214="",$F214&lt;&gt;"")</formula>
    </cfRule>
  </conditionalFormatting>
  <conditionalFormatting sqref="A82">
    <cfRule type="expression" dxfId="1754" priority="393" stopIfTrue="1">
      <formula>$F82=""</formula>
    </cfRule>
    <cfRule type="expression" dxfId="1753" priority="394" stopIfTrue="1">
      <formula>#REF!&lt;&gt;""</formula>
    </cfRule>
    <cfRule type="expression" dxfId="1752" priority="395" stopIfTrue="1">
      <formula>AND($G82="",$F82&lt;&gt;"")</formula>
    </cfRule>
  </conditionalFormatting>
  <conditionalFormatting sqref="A82">
    <cfRule type="expression" dxfId="1751" priority="390" stopIfTrue="1">
      <formula>$F82=""</formula>
    </cfRule>
    <cfRule type="expression" dxfId="1750" priority="391" stopIfTrue="1">
      <formula>#REF!&lt;&gt;""</formula>
    </cfRule>
    <cfRule type="expression" dxfId="1749" priority="392" stopIfTrue="1">
      <formula>AND($G82="",$F82&lt;&gt;"")</formula>
    </cfRule>
  </conditionalFormatting>
  <conditionalFormatting sqref="A82">
    <cfRule type="expression" dxfId="1748" priority="387" stopIfTrue="1">
      <formula>$F82=""</formula>
    </cfRule>
    <cfRule type="expression" dxfId="1747" priority="388" stopIfTrue="1">
      <formula>#REF!&lt;&gt;""</formula>
    </cfRule>
    <cfRule type="expression" dxfId="1746" priority="389" stopIfTrue="1">
      <formula>AND($G82="",$F82&lt;&gt;"")</formula>
    </cfRule>
  </conditionalFormatting>
  <conditionalFormatting sqref="A93">
    <cfRule type="expression" dxfId="1745" priority="384" stopIfTrue="1">
      <formula>$F93=""</formula>
    </cfRule>
    <cfRule type="expression" dxfId="1744" priority="385" stopIfTrue="1">
      <formula>#REF!&lt;&gt;""</formula>
    </cfRule>
    <cfRule type="expression" dxfId="1743" priority="386" stopIfTrue="1">
      <formula>AND($G93="",$F93&lt;&gt;"")</formula>
    </cfRule>
  </conditionalFormatting>
  <conditionalFormatting sqref="A93">
    <cfRule type="expression" dxfId="1742" priority="381" stopIfTrue="1">
      <formula>$F93=""</formula>
    </cfRule>
    <cfRule type="expression" dxfId="1741" priority="382" stopIfTrue="1">
      <formula>#REF!&lt;&gt;""</formula>
    </cfRule>
    <cfRule type="expression" dxfId="1740" priority="383" stopIfTrue="1">
      <formula>AND($G93="",$F93&lt;&gt;"")</formula>
    </cfRule>
  </conditionalFormatting>
  <conditionalFormatting sqref="A93">
    <cfRule type="expression" dxfId="1739" priority="378" stopIfTrue="1">
      <formula>$F93=""</formula>
    </cfRule>
    <cfRule type="expression" dxfId="1738" priority="379" stopIfTrue="1">
      <formula>#REF!&lt;&gt;""</formula>
    </cfRule>
    <cfRule type="expression" dxfId="1737" priority="380" stopIfTrue="1">
      <formula>AND($G93="",$F93&lt;&gt;"")</formula>
    </cfRule>
  </conditionalFormatting>
  <conditionalFormatting sqref="A116">
    <cfRule type="expression" dxfId="1736" priority="375" stopIfTrue="1">
      <formula>$F116=""</formula>
    </cfRule>
    <cfRule type="expression" dxfId="1735" priority="376" stopIfTrue="1">
      <formula>#REF!&lt;&gt;""</formula>
    </cfRule>
    <cfRule type="expression" dxfId="1734" priority="377" stopIfTrue="1">
      <formula>AND($G116="",$F116&lt;&gt;"")</formula>
    </cfRule>
  </conditionalFormatting>
  <conditionalFormatting sqref="A116">
    <cfRule type="expression" dxfId="1733" priority="372" stopIfTrue="1">
      <formula>$F116=""</formula>
    </cfRule>
    <cfRule type="expression" dxfId="1732" priority="373" stopIfTrue="1">
      <formula>#REF!&lt;&gt;""</formula>
    </cfRule>
    <cfRule type="expression" dxfId="1731" priority="374" stopIfTrue="1">
      <formula>AND($G116="",$F116&lt;&gt;"")</formula>
    </cfRule>
  </conditionalFormatting>
  <conditionalFormatting sqref="A116">
    <cfRule type="expression" dxfId="1730" priority="369" stopIfTrue="1">
      <formula>$F116=""</formula>
    </cfRule>
    <cfRule type="expression" dxfId="1729" priority="370" stopIfTrue="1">
      <formula>#REF!&lt;&gt;""</formula>
    </cfRule>
    <cfRule type="expression" dxfId="1728" priority="371" stopIfTrue="1">
      <formula>AND($G116="",$F116&lt;&gt;"")</formula>
    </cfRule>
  </conditionalFormatting>
  <conditionalFormatting sqref="A156">
    <cfRule type="expression" dxfId="1727" priority="366" stopIfTrue="1">
      <formula>$F156=""</formula>
    </cfRule>
    <cfRule type="expression" dxfId="1726" priority="367" stopIfTrue="1">
      <formula>#REF!&lt;&gt;""</formula>
    </cfRule>
    <cfRule type="expression" dxfId="1725" priority="368" stopIfTrue="1">
      <formula>AND($G156="",$F156&lt;&gt;"")</formula>
    </cfRule>
  </conditionalFormatting>
  <conditionalFormatting sqref="A156">
    <cfRule type="expression" dxfId="1724" priority="363" stopIfTrue="1">
      <formula>$F156=""</formula>
    </cfRule>
    <cfRule type="expression" dxfId="1723" priority="364" stopIfTrue="1">
      <formula>#REF!&lt;&gt;""</formula>
    </cfRule>
    <cfRule type="expression" dxfId="1722" priority="365" stopIfTrue="1">
      <formula>AND($G156="",$F156&lt;&gt;"")</formula>
    </cfRule>
  </conditionalFormatting>
  <conditionalFormatting sqref="A156">
    <cfRule type="expression" dxfId="1721" priority="360" stopIfTrue="1">
      <formula>$F156=""</formula>
    </cfRule>
    <cfRule type="expression" dxfId="1720" priority="361" stopIfTrue="1">
      <formula>#REF!&lt;&gt;""</formula>
    </cfRule>
    <cfRule type="expression" dxfId="1719" priority="362" stopIfTrue="1">
      <formula>AND($G156="",$F156&lt;&gt;"")</formula>
    </cfRule>
  </conditionalFormatting>
  <conditionalFormatting sqref="A207">
    <cfRule type="expression" dxfId="1718" priority="357" stopIfTrue="1">
      <formula>$F207=""</formula>
    </cfRule>
    <cfRule type="expression" dxfId="1717" priority="358" stopIfTrue="1">
      <formula>#REF!&lt;&gt;""</formula>
    </cfRule>
    <cfRule type="expression" dxfId="1716" priority="359" stopIfTrue="1">
      <formula>AND($G207="",$F207&lt;&gt;"")</formula>
    </cfRule>
  </conditionalFormatting>
  <conditionalFormatting sqref="A207">
    <cfRule type="expression" dxfId="1715" priority="354" stopIfTrue="1">
      <formula>$F207=""</formula>
    </cfRule>
    <cfRule type="expression" dxfId="1714" priority="355" stopIfTrue="1">
      <formula>#REF!&lt;&gt;""</formula>
    </cfRule>
    <cfRule type="expression" dxfId="1713" priority="356" stopIfTrue="1">
      <formula>AND($G207="",$F207&lt;&gt;"")</formula>
    </cfRule>
  </conditionalFormatting>
  <conditionalFormatting sqref="A207">
    <cfRule type="expression" dxfId="1712" priority="351" stopIfTrue="1">
      <formula>$F207=""</formula>
    </cfRule>
    <cfRule type="expression" dxfId="1711" priority="352" stopIfTrue="1">
      <formula>#REF!&lt;&gt;""</formula>
    </cfRule>
    <cfRule type="expression" dxfId="1710" priority="353" stopIfTrue="1">
      <formula>AND($G207="",$F207&lt;&gt;"")</formula>
    </cfRule>
  </conditionalFormatting>
  <conditionalFormatting sqref="A213">
    <cfRule type="expression" dxfId="1709" priority="348" stopIfTrue="1">
      <formula>$F213=""</formula>
    </cfRule>
    <cfRule type="expression" dxfId="1708" priority="349" stopIfTrue="1">
      <formula>#REF!&lt;&gt;""</formula>
    </cfRule>
    <cfRule type="expression" dxfId="1707" priority="350" stopIfTrue="1">
      <formula>AND($G213="",$F213&lt;&gt;"")</formula>
    </cfRule>
  </conditionalFormatting>
  <conditionalFormatting sqref="A213">
    <cfRule type="expression" dxfId="1706" priority="345" stopIfTrue="1">
      <formula>$F213=""</formula>
    </cfRule>
    <cfRule type="expression" dxfId="1705" priority="346" stopIfTrue="1">
      <formula>#REF!&lt;&gt;""</formula>
    </cfRule>
    <cfRule type="expression" dxfId="1704" priority="347" stopIfTrue="1">
      <formula>AND($G213="",$F213&lt;&gt;"")</formula>
    </cfRule>
  </conditionalFormatting>
  <conditionalFormatting sqref="A213">
    <cfRule type="expression" dxfId="1703" priority="342" stopIfTrue="1">
      <formula>$F213=""</formula>
    </cfRule>
    <cfRule type="expression" dxfId="1702" priority="343" stopIfTrue="1">
      <formula>#REF!&lt;&gt;""</formula>
    </cfRule>
    <cfRule type="expression" dxfId="1701" priority="344" stopIfTrue="1">
      <formula>AND($G213="",$F213&lt;&gt;"")</formula>
    </cfRule>
  </conditionalFormatting>
  <conditionalFormatting sqref="A237">
    <cfRule type="expression" dxfId="1700" priority="339" stopIfTrue="1">
      <formula>$F237=""</formula>
    </cfRule>
    <cfRule type="expression" dxfId="1699" priority="340" stopIfTrue="1">
      <formula>#REF!&lt;&gt;""</formula>
    </cfRule>
    <cfRule type="expression" dxfId="1698" priority="341" stopIfTrue="1">
      <formula>AND($G237="",$F237&lt;&gt;"")</formula>
    </cfRule>
  </conditionalFormatting>
  <conditionalFormatting sqref="A237">
    <cfRule type="expression" dxfId="1697" priority="336" stopIfTrue="1">
      <formula>$F237=""</formula>
    </cfRule>
    <cfRule type="expression" dxfId="1696" priority="337" stopIfTrue="1">
      <formula>#REF!&lt;&gt;""</formula>
    </cfRule>
    <cfRule type="expression" dxfId="1695" priority="338" stopIfTrue="1">
      <formula>AND($G237="",$F237&lt;&gt;"")</formula>
    </cfRule>
  </conditionalFormatting>
  <conditionalFormatting sqref="A237">
    <cfRule type="expression" dxfId="1694" priority="333" stopIfTrue="1">
      <formula>$F237=""</formula>
    </cfRule>
    <cfRule type="expression" dxfId="1693" priority="334" stopIfTrue="1">
      <formula>#REF!&lt;&gt;""</formula>
    </cfRule>
    <cfRule type="expression" dxfId="1692" priority="335" stopIfTrue="1">
      <formula>AND($G237="",$F237&lt;&gt;"")</formula>
    </cfRule>
  </conditionalFormatting>
  <conditionalFormatting sqref="A250">
    <cfRule type="expression" dxfId="1691" priority="330" stopIfTrue="1">
      <formula>$F250=""</formula>
    </cfRule>
    <cfRule type="expression" dxfId="1690" priority="331" stopIfTrue="1">
      <formula>#REF!&lt;&gt;""</formula>
    </cfRule>
    <cfRule type="expression" dxfId="1689" priority="332" stopIfTrue="1">
      <formula>AND($G250="",$F250&lt;&gt;"")</formula>
    </cfRule>
  </conditionalFormatting>
  <conditionalFormatting sqref="A250">
    <cfRule type="expression" dxfId="1688" priority="327" stopIfTrue="1">
      <formula>$F250=""</formula>
    </cfRule>
    <cfRule type="expression" dxfId="1687" priority="328" stopIfTrue="1">
      <formula>#REF!&lt;&gt;""</formula>
    </cfRule>
    <cfRule type="expression" dxfId="1686" priority="329" stopIfTrue="1">
      <formula>AND($G250="",$F250&lt;&gt;"")</formula>
    </cfRule>
  </conditionalFormatting>
  <conditionalFormatting sqref="A250">
    <cfRule type="expression" dxfId="1685" priority="324" stopIfTrue="1">
      <formula>$F250=""</formula>
    </cfRule>
    <cfRule type="expression" dxfId="1684" priority="325" stopIfTrue="1">
      <formula>#REF!&lt;&gt;""</formula>
    </cfRule>
    <cfRule type="expression" dxfId="1683" priority="326" stopIfTrue="1">
      <formula>AND($G250="",$F250&lt;&gt;"")</formula>
    </cfRule>
  </conditionalFormatting>
  <conditionalFormatting sqref="A197:A201">
    <cfRule type="expression" dxfId="1682" priority="322" stopIfTrue="1">
      <formula>$C197=""</formula>
    </cfRule>
    <cfRule type="expression" dxfId="1681" priority="323" stopIfTrue="1">
      <formula>$G197&lt;&gt;""</formula>
    </cfRule>
  </conditionalFormatting>
  <conditionalFormatting sqref="A197:A201">
    <cfRule type="expression" dxfId="1680" priority="320" stopIfTrue="1">
      <formula>$C197=""</formula>
    </cfRule>
    <cfRule type="expression" dxfId="1679" priority="321" stopIfTrue="1">
      <formula>$E197&lt;&gt;""</formula>
    </cfRule>
  </conditionalFormatting>
  <conditionalFormatting sqref="A197:A201">
    <cfRule type="expression" dxfId="1678" priority="317" stopIfTrue="1">
      <formula>$F197=""</formula>
    </cfRule>
    <cfRule type="expression" dxfId="1677" priority="318" stopIfTrue="1">
      <formula>#REF!&lt;&gt;""</formula>
    </cfRule>
    <cfRule type="expression" dxfId="1676" priority="319" stopIfTrue="1">
      <formula>AND($G197="",$F197&lt;&gt;"")</formula>
    </cfRule>
  </conditionalFormatting>
  <conditionalFormatting sqref="A197:A201">
    <cfRule type="expression" dxfId="1675" priority="314" stopIfTrue="1">
      <formula>$F197=""</formula>
    </cfRule>
    <cfRule type="expression" dxfId="1674" priority="315" stopIfTrue="1">
      <formula>#REF!&lt;&gt;""</formula>
    </cfRule>
    <cfRule type="expression" dxfId="1673" priority="316" stopIfTrue="1">
      <formula>AND($G197="",$F197&lt;&gt;"")</formula>
    </cfRule>
  </conditionalFormatting>
  <conditionalFormatting sqref="A197:A201">
    <cfRule type="expression" dxfId="1672" priority="311" stopIfTrue="1">
      <formula>$F197=""</formula>
    </cfRule>
    <cfRule type="expression" dxfId="1671" priority="312" stopIfTrue="1">
      <formula>#REF!&lt;&gt;""</formula>
    </cfRule>
    <cfRule type="expression" dxfId="1670" priority="313" stopIfTrue="1">
      <formula>AND($G197="",$F197&lt;&gt;"")</formula>
    </cfRule>
  </conditionalFormatting>
  <conditionalFormatting sqref="A197:A201">
    <cfRule type="expression" dxfId="1669" priority="308" stopIfTrue="1">
      <formula>$F197=""</formula>
    </cfRule>
    <cfRule type="expression" dxfId="1668" priority="309" stopIfTrue="1">
      <formula>#REF!&lt;&gt;""</formula>
    </cfRule>
    <cfRule type="expression" dxfId="1667" priority="310" stopIfTrue="1">
      <formula>AND($G197="",$F197&lt;&gt;"")</formula>
    </cfRule>
  </conditionalFormatting>
  <conditionalFormatting sqref="A197:A201">
    <cfRule type="expression" dxfId="1666" priority="305" stopIfTrue="1">
      <formula>$F197=""</formula>
    </cfRule>
    <cfRule type="expression" dxfId="1665" priority="306" stopIfTrue="1">
      <formula>#REF!&lt;&gt;""</formula>
    </cfRule>
    <cfRule type="expression" dxfId="1664" priority="307" stopIfTrue="1">
      <formula>AND($G197="",$F197&lt;&gt;"")</formula>
    </cfRule>
  </conditionalFormatting>
  <conditionalFormatting sqref="A197:A201">
    <cfRule type="expression" dxfId="1663" priority="302" stopIfTrue="1">
      <formula>$F197=""</formula>
    </cfRule>
    <cfRule type="expression" dxfId="1662" priority="303" stopIfTrue="1">
      <formula>#REF!&lt;&gt;""</formula>
    </cfRule>
    <cfRule type="expression" dxfId="1661" priority="304" stopIfTrue="1">
      <formula>AND($G197="",$F197&lt;&gt;"")</formula>
    </cfRule>
  </conditionalFormatting>
  <conditionalFormatting sqref="A197:A201">
    <cfRule type="expression" dxfId="1660" priority="299" stopIfTrue="1">
      <formula>$F197=""</formula>
    </cfRule>
    <cfRule type="expression" dxfId="1659" priority="300" stopIfTrue="1">
      <formula>#REF!&lt;&gt;""</formula>
    </cfRule>
    <cfRule type="expression" dxfId="1658" priority="301" stopIfTrue="1">
      <formula>AND($G197="",$F197&lt;&gt;"")</formula>
    </cfRule>
  </conditionalFormatting>
  <conditionalFormatting sqref="A197:A201">
    <cfRule type="expression" dxfId="1657" priority="296" stopIfTrue="1">
      <formula>$F197=""</formula>
    </cfRule>
    <cfRule type="expression" dxfId="1656" priority="297" stopIfTrue="1">
      <formula>#REF!&lt;&gt;""</formula>
    </cfRule>
    <cfRule type="expression" dxfId="1655" priority="298" stopIfTrue="1">
      <formula>AND($G197="",$F197&lt;&gt;"")</formula>
    </cfRule>
  </conditionalFormatting>
  <conditionalFormatting sqref="A197:A201">
    <cfRule type="expression" dxfId="1654" priority="293" stopIfTrue="1">
      <formula>$F197=""</formula>
    </cfRule>
    <cfRule type="expression" dxfId="1653" priority="294" stopIfTrue="1">
      <formula>#REF!&lt;&gt;""</formula>
    </cfRule>
    <cfRule type="expression" dxfId="1652" priority="295" stopIfTrue="1">
      <formula>AND($G197="",$F197&lt;&gt;"")</formula>
    </cfRule>
  </conditionalFormatting>
  <conditionalFormatting sqref="A197:A201">
    <cfRule type="expression" dxfId="1651" priority="290" stopIfTrue="1">
      <formula>$F197=""</formula>
    </cfRule>
    <cfRule type="expression" dxfId="1650" priority="291" stopIfTrue="1">
      <formula>#REF!&lt;&gt;""</formula>
    </cfRule>
    <cfRule type="expression" dxfId="1649" priority="292" stopIfTrue="1">
      <formula>AND($G197="",$F197&lt;&gt;"")</formula>
    </cfRule>
  </conditionalFormatting>
  <conditionalFormatting sqref="A197">
    <cfRule type="expression" dxfId="1648" priority="287" stopIfTrue="1">
      <formula>$F197=""</formula>
    </cfRule>
    <cfRule type="expression" dxfId="1647" priority="288" stopIfTrue="1">
      <formula>#REF!&lt;&gt;""</formula>
    </cfRule>
    <cfRule type="expression" dxfId="1646" priority="289" stopIfTrue="1">
      <formula>AND($G197="",$F197&lt;&gt;"")</formula>
    </cfRule>
  </conditionalFormatting>
  <conditionalFormatting sqref="A197">
    <cfRule type="expression" dxfId="1645" priority="284" stopIfTrue="1">
      <formula>$F197=""</formula>
    </cfRule>
    <cfRule type="expression" dxfId="1644" priority="285" stopIfTrue="1">
      <formula>#REF!&lt;&gt;""</formula>
    </cfRule>
    <cfRule type="expression" dxfId="1643" priority="286" stopIfTrue="1">
      <formula>AND($G197="",$F197&lt;&gt;"")</formula>
    </cfRule>
  </conditionalFormatting>
  <conditionalFormatting sqref="A197">
    <cfRule type="expression" dxfId="1642" priority="281" stopIfTrue="1">
      <formula>$F197=""</formula>
    </cfRule>
    <cfRule type="expression" dxfId="1641" priority="282" stopIfTrue="1">
      <formula>#REF!&lt;&gt;""</formula>
    </cfRule>
    <cfRule type="expression" dxfId="1640" priority="283" stopIfTrue="1">
      <formula>AND($G197="",$F197&lt;&gt;"")</formula>
    </cfRule>
  </conditionalFormatting>
  <conditionalFormatting sqref="A197:A201">
    <cfRule type="expression" dxfId="1639" priority="278" stopIfTrue="1">
      <formula>$F197=""</formula>
    </cfRule>
    <cfRule type="expression" dxfId="1638" priority="279" stopIfTrue="1">
      <formula>#REF!&lt;&gt;""</formula>
    </cfRule>
    <cfRule type="expression" dxfId="1637" priority="280" stopIfTrue="1">
      <formula>AND($G197="",$F197&lt;&gt;"")</formula>
    </cfRule>
  </conditionalFormatting>
  <conditionalFormatting sqref="A197:A201">
    <cfRule type="expression" dxfId="1636" priority="275" stopIfTrue="1">
      <formula>$F197=""</formula>
    </cfRule>
    <cfRule type="expression" dxfId="1635" priority="276" stopIfTrue="1">
      <formula>#REF!&lt;&gt;""</formula>
    </cfRule>
    <cfRule type="expression" dxfId="1634" priority="277" stopIfTrue="1">
      <formula>AND($G197="",$F197&lt;&gt;"")</formula>
    </cfRule>
  </conditionalFormatting>
  <conditionalFormatting sqref="A197">
    <cfRule type="expression" dxfId="1633" priority="272" stopIfTrue="1">
      <formula>$F197=""</formula>
    </cfRule>
    <cfRule type="expression" dxfId="1632" priority="273" stopIfTrue="1">
      <formula>#REF!&lt;&gt;""</formula>
    </cfRule>
    <cfRule type="expression" dxfId="1631" priority="274" stopIfTrue="1">
      <formula>AND($G197="",$F197&lt;&gt;"")</formula>
    </cfRule>
  </conditionalFormatting>
  <conditionalFormatting sqref="A197">
    <cfRule type="expression" dxfId="1630" priority="269" stopIfTrue="1">
      <formula>$F197=""</formula>
    </cfRule>
    <cfRule type="expression" dxfId="1629" priority="270" stopIfTrue="1">
      <formula>#REF!&lt;&gt;""</formula>
    </cfRule>
    <cfRule type="expression" dxfId="1628" priority="271" stopIfTrue="1">
      <formula>AND($G197="",$F197&lt;&gt;"")</formula>
    </cfRule>
  </conditionalFormatting>
  <conditionalFormatting sqref="A197">
    <cfRule type="expression" dxfId="1627" priority="266" stopIfTrue="1">
      <formula>$F197=""</formula>
    </cfRule>
    <cfRule type="expression" dxfId="1626" priority="267" stopIfTrue="1">
      <formula>#REF!&lt;&gt;""</formula>
    </cfRule>
    <cfRule type="expression" dxfId="1625" priority="268" stopIfTrue="1">
      <formula>AND($G197="",$F197&lt;&gt;"")</formula>
    </cfRule>
  </conditionalFormatting>
  <conditionalFormatting sqref="A198:A201">
    <cfRule type="expression" dxfId="1624" priority="263" stopIfTrue="1">
      <formula>$F198=""</formula>
    </cfRule>
    <cfRule type="expression" dxfId="1623" priority="264" stopIfTrue="1">
      <formula>#REF!&lt;&gt;""</formula>
    </cfRule>
    <cfRule type="expression" dxfId="1622" priority="265" stopIfTrue="1">
      <formula>AND($G198="",$F198&lt;&gt;"")</formula>
    </cfRule>
  </conditionalFormatting>
  <conditionalFormatting sqref="A198:A201">
    <cfRule type="expression" dxfId="1621" priority="260" stopIfTrue="1">
      <formula>$F198=""</formula>
    </cfRule>
    <cfRule type="expression" dxfId="1620" priority="261" stopIfTrue="1">
      <formula>#REF!&lt;&gt;""</formula>
    </cfRule>
    <cfRule type="expression" dxfId="1619" priority="262" stopIfTrue="1">
      <formula>AND($G198="",$F198&lt;&gt;"")</formula>
    </cfRule>
  </conditionalFormatting>
  <conditionalFormatting sqref="A198:A201">
    <cfRule type="expression" dxfId="1618" priority="257" stopIfTrue="1">
      <formula>$F198=""</formula>
    </cfRule>
    <cfRule type="expression" dxfId="1617" priority="258" stopIfTrue="1">
      <formula>#REF!&lt;&gt;""</formula>
    </cfRule>
    <cfRule type="expression" dxfId="1616" priority="259" stopIfTrue="1">
      <formula>AND($G198="",$F198&lt;&gt;"")</formula>
    </cfRule>
  </conditionalFormatting>
  <conditionalFormatting sqref="A403:A404">
    <cfRule type="expression" dxfId="1615" priority="255" stopIfTrue="1">
      <formula>$C403=""</formula>
    </cfRule>
    <cfRule type="expression" dxfId="1614" priority="256" stopIfTrue="1">
      <formula>$G403&lt;&gt;""</formula>
    </cfRule>
  </conditionalFormatting>
  <conditionalFormatting sqref="A403:A404">
    <cfRule type="expression" dxfId="1613" priority="253" stopIfTrue="1">
      <formula>$C403=""</formula>
    </cfRule>
    <cfRule type="expression" dxfId="1612" priority="254" stopIfTrue="1">
      <formula>$E403&lt;&gt;""</formula>
    </cfRule>
  </conditionalFormatting>
  <conditionalFormatting sqref="A403:A404">
    <cfRule type="expression" dxfId="1611" priority="250" stopIfTrue="1">
      <formula>$F403=""</formula>
    </cfRule>
    <cfRule type="expression" dxfId="1610" priority="251" stopIfTrue="1">
      <formula>#REF!&lt;&gt;""</formula>
    </cfRule>
    <cfRule type="expression" dxfId="1609" priority="252" stopIfTrue="1">
      <formula>AND($G403="",$F403&lt;&gt;"")</formula>
    </cfRule>
  </conditionalFormatting>
  <conditionalFormatting sqref="A403:A404">
    <cfRule type="expression" dxfId="1608" priority="247" stopIfTrue="1">
      <formula>$F403=""</formula>
    </cfRule>
    <cfRule type="expression" dxfId="1607" priority="248" stopIfTrue="1">
      <formula>#REF!&lt;&gt;""</formula>
    </cfRule>
    <cfRule type="expression" dxfId="1606" priority="249" stopIfTrue="1">
      <formula>AND($G403="",$F403&lt;&gt;"")</formula>
    </cfRule>
  </conditionalFormatting>
  <conditionalFormatting sqref="A403:A404">
    <cfRule type="expression" dxfId="1605" priority="244" stopIfTrue="1">
      <formula>$F403=""</formula>
    </cfRule>
    <cfRule type="expression" dxfId="1604" priority="245" stopIfTrue="1">
      <formula>#REF!&lt;&gt;""</formula>
    </cfRule>
    <cfRule type="expression" dxfId="1603" priority="246" stopIfTrue="1">
      <formula>AND($G403="",$F403&lt;&gt;"")</formula>
    </cfRule>
  </conditionalFormatting>
  <conditionalFormatting sqref="A403:A404">
    <cfRule type="expression" dxfId="1602" priority="241" stopIfTrue="1">
      <formula>$F403=""</formula>
    </cfRule>
    <cfRule type="expression" dxfId="1601" priority="242" stopIfTrue="1">
      <formula>#REF!&lt;&gt;""</formula>
    </cfRule>
    <cfRule type="expression" dxfId="1600" priority="243" stopIfTrue="1">
      <formula>AND($G403="",$F403&lt;&gt;"")</formula>
    </cfRule>
  </conditionalFormatting>
  <conditionalFormatting sqref="A403:A404">
    <cfRule type="expression" dxfId="1599" priority="238" stopIfTrue="1">
      <formula>$F403=""</formula>
    </cfRule>
    <cfRule type="expression" dxfId="1598" priority="239" stopIfTrue="1">
      <formula>#REF!&lt;&gt;""</formula>
    </cfRule>
    <cfRule type="expression" dxfId="1597" priority="240" stopIfTrue="1">
      <formula>AND($G403="",$F403&lt;&gt;"")</formula>
    </cfRule>
  </conditionalFormatting>
  <conditionalFormatting sqref="A403:A404">
    <cfRule type="expression" dxfId="1596" priority="235" stopIfTrue="1">
      <formula>$F403=""</formula>
    </cfRule>
    <cfRule type="expression" dxfId="1595" priority="236" stopIfTrue="1">
      <formula>#REF!&lt;&gt;""</formula>
    </cfRule>
    <cfRule type="expression" dxfId="1594" priority="237" stopIfTrue="1">
      <formula>AND($G403="",$F403&lt;&gt;"")</formula>
    </cfRule>
  </conditionalFormatting>
  <conditionalFormatting sqref="A403:A404">
    <cfRule type="expression" dxfId="1593" priority="232" stopIfTrue="1">
      <formula>$F403=""</formula>
    </cfRule>
    <cfRule type="expression" dxfId="1592" priority="233" stopIfTrue="1">
      <formula>#REF!&lt;&gt;""</formula>
    </cfRule>
    <cfRule type="expression" dxfId="1591" priority="234" stopIfTrue="1">
      <formula>AND($G403="",$F403&lt;&gt;"")</formula>
    </cfRule>
  </conditionalFormatting>
  <conditionalFormatting sqref="A403:A404">
    <cfRule type="expression" dxfId="1590" priority="229" stopIfTrue="1">
      <formula>$F403=""</formula>
    </cfRule>
    <cfRule type="expression" dxfId="1589" priority="230" stopIfTrue="1">
      <formula>#REF!&lt;&gt;""</formula>
    </cfRule>
    <cfRule type="expression" dxfId="1588" priority="231" stopIfTrue="1">
      <formula>AND($G403="",$F403&lt;&gt;"")</formula>
    </cfRule>
  </conditionalFormatting>
  <conditionalFormatting sqref="A403:A404">
    <cfRule type="expression" dxfId="1587" priority="226" stopIfTrue="1">
      <formula>$F403=""</formula>
    </cfRule>
    <cfRule type="expression" dxfId="1586" priority="227" stopIfTrue="1">
      <formula>#REF!&lt;&gt;""</formula>
    </cfRule>
    <cfRule type="expression" dxfId="1585" priority="228" stopIfTrue="1">
      <formula>AND($G403="",$F403&lt;&gt;"")</formula>
    </cfRule>
  </conditionalFormatting>
  <conditionalFormatting sqref="A403:A404">
    <cfRule type="expression" dxfId="1584" priority="223" stopIfTrue="1">
      <formula>$F403=""</formula>
    </cfRule>
    <cfRule type="expression" dxfId="1583" priority="224" stopIfTrue="1">
      <formula>#REF!&lt;&gt;""</formula>
    </cfRule>
    <cfRule type="expression" dxfId="1582" priority="225" stopIfTrue="1">
      <formula>AND($G403="",$F403&lt;&gt;"")</formula>
    </cfRule>
  </conditionalFormatting>
  <conditionalFormatting sqref="A403">
    <cfRule type="expression" dxfId="1581" priority="220" stopIfTrue="1">
      <formula>$F403=""</formula>
    </cfRule>
    <cfRule type="expression" dxfId="1580" priority="221" stopIfTrue="1">
      <formula>#REF!&lt;&gt;""</formula>
    </cfRule>
    <cfRule type="expression" dxfId="1579" priority="222" stopIfTrue="1">
      <formula>AND($G403="",$F403&lt;&gt;"")</formula>
    </cfRule>
  </conditionalFormatting>
  <conditionalFormatting sqref="A403">
    <cfRule type="expression" dxfId="1578" priority="217" stopIfTrue="1">
      <formula>$F403=""</formula>
    </cfRule>
    <cfRule type="expression" dxfId="1577" priority="218" stopIfTrue="1">
      <formula>#REF!&lt;&gt;""</formula>
    </cfRule>
    <cfRule type="expression" dxfId="1576" priority="219" stopIfTrue="1">
      <formula>AND($G403="",$F403&lt;&gt;"")</formula>
    </cfRule>
  </conditionalFormatting>
  <conditionalFormatting sqref="A403">
    <cfRule type="expression" dxfId="1575" priority="214" stopIfTrue="1">
      <formula>$F403=""</formula>
    </cfRule>
    <cfRule type="expression" dxfId="1574" priority="215" stopIfTrue="1">
      <formula>#REF!&lt;&gt;""</formula>
    </cfRule>
    <cfRule type="expression" dxfId="1573" priority="216" stopIfTrue="1">
      <formula>AND($G403="",$F403&lt;&gt;"")</formula>
    </cfRule>
  </conditionalFormatting>
  <conditionalFormatting sqref="A403:A404">
    <cfRule type="expression" dxfId="1572" priority="211" stopIfTrue="1">
      <formula>$F403=""</formula>
    </cfRule>
    <cfRule type="expression" dxfId="1571" priority="212" stopIfTrue="1">
      <formula>#REF!&lt;&gt;""</formula>
    </cfRule>
    <cfRule type="expression" dxfId="1570" priority="213" stopIfTrue="1">
      <formula>AND($G403="",$F403&lt;&gt;"")</formula>
    </cfRule>
  </conditionalFormatting>
  <conditionalFormatting sqref="A403:A404">
    <cfRule type="expression" dxfId="1569" priority="208" stopIfTrue="1">
      <formula>$F403=""</formula>
    </cfRule>
    <cfRule type="expression" dxfId="1568" priority="209" stopIfTrue="1">
      <formula>#REF!&lt;&gt;""</formula>
    </cfRule>
    <cfRule type="expression" dxfId="1567" priority="210" stopIfTrue="1">
      <formula>AND($G403="",$F403&lt;&gt;"")</formula>
    </cfRule>
  </conditionalFormatting>
  <conditionalFormatting sqref="A403">
    <cfRule type="expression" dxfId="1566" priority="205" stopIfTrue="1">
      <formula>$F403=""</formula>
    </cfRule>
    <cfRule type="expression" dxfId="1565" priority="206" stopIfTrue="1">
      <formula>#REF!&lt;&gt;""</formula>
    </cfRule>
    <cfRule type="expression" dxfId="1564" priority="207" stopIfTrue="1">
      <formula>AND($G403="",$F403&lt;&gt;"")</formula>
    </cfRule>
  </conditionalFormatting>
  <conditionalFormatting sqref="A403">
    <cfRule type="expression" dxfId="1563" priority="202" stopIfTrue="1">
      <formula>$F403=""</formula>
    </cfRule>
    <cfRule type="expression" dxfId="1562" priority="203" stopIfTrue="1">
      <formula>#REF!&lt;&gt;""</formula>
    </cfRule>
    <cfRule type="expression" dxfId="1561" priority="204" stopIfTrue="1">
      <formula>AND($G403="",$F403&lt;&gt;"")</formula>
    </cfRule>
  </conditionalFormatting>
  <conditionalFormatting sqref="A403">
    <cfRule type="expression" dxfId="1560" priority="199" stopIfTrue="1">
      <formula>$F403=""</formula>
    </cfRule>
    <cfRule type="expression" dxfId="1559" priority="200" stopIfTrue="1">
      <formula>#REF!&lt;&gt;""</formula>
    </cfRule>
    <cfRule type="expression" dxfId="1558" priority="201" stopIfTrue="1">
      <formula>AND($G403="",$F403&lt;&gt;"")</formula>
    </cfRule>
  </conditionalFormatting>
  <conditionalFormatting sqref="A404">
    <cfRule type="expression" dxfId="1557" priority="196" stopIfTrue="1">
      <formula>$F404=""</formula>
    </cfRule>
    <cfRule type="expression" dxfId="1556" priority="197" stopIfTrue="1">
      <formula>#REF!&lt;&gt;""</formula>
    </cfRule>
    <cfRule type="expression" dxfId="1555" priority="198" stopIfTrue="1">
      <formula>AND($G404="",$F404&lt;&gt;"")</formula>
    </cfRule>
  </conditionalFormatting>
  <conditionalFormatting sqref="A404">
    <cfRule type="expression" dxfId="1554" priority="193" stopIfTrue="1">
      <formula>$F404=""</formula>
    </cfRule>
    <cfRule type="expression" dxfId="1553" priority="194" stopIfTrue="1">
      <formula>#REF!&lt;&gt;""</formula>
    </cfRule>
    <cfRule type="expression" dxfId="1552" priority="195" stopIfTrue="1">
      <formula>AND($G404="",$F404&lt;&gt;"")</formula>
    </cfRule>
  </conditionalFormatting>
  <conditionalFormatting sqref="A404">
    <cfRule type="expression" dxfId="1551" priority="190" stopIfTrue="1">
      <formula>$F404=""</formula>
    </cfRule>
    <cfRule type="expression" dxfId="1550" priority="191" stopIfTrue="1">
      <formula>#REF!&lt;&gt;""</formula>
    </cfRule>
    <cfRule type="expression" dxfId="1549" priority="192" stopIfTrue="1">
      <formula>AND($G404="",$F404&lt;&gt;"")</formula>
    </cfRule>
  </conditionalFormatting>
  <conditionalFormatting sqref="A207">
    <cfRule type="expression" dxfId="1548" priority="6536" stopIfTrue="1">
      <formula>$H207=""</formula>
    </cfRule>
    <cfRule type="expression" dxfId="1547" priority="6537" stopIfTrue="1">
      <formula>#REF!&lt;&gt;""</formula>
    </cfRule>
    <cfRule type="expression" dxfId="1546" priority="6538" stopIfTrue="1">
      <formula>AND($I238="",$H207&lt;&gt;"")</formula>
    </cfRule>
  </conditionalFormatting>
  <conditionalFormatting sqref="H86:H90 D86:D90">
    <cfRule type="expression" dxfId="1545" priority="188" stopIfTrue="1">
      <formula>$C86=""</formula>
    </cfRule>
    <cfRule type="expression" dxfId="1544" priority="189" stopIfTrue="1">
      <formula>$G86&lt;&gt;""</formula>
    </cfRule>
  </conditionalFormatting>
  <conditionalFormatting sqref="O86:O90">
    <cfRule type="expression" dxfId="1543" priority="185" stopIfTrue="1">
      <formula>$H86=""</formula>
    </cfRule>
    <cfRule type="expression" dxfId="1542" priority="186" stopIfTrue="1">
      <formula>#REF!&lt;&gt;""</formula>
    </cfRule>
    <cfRule type="expression" dxfId="1541" priority="187" stopIfTrue="1">
      <formula>AND(#REF!="",$H86&lt;&gt;"")</formula>
    </cfRule>
  </conditionalFormatting>
  <conditionalFormatting sqref="H86:H90 D86:D90">
    <cfRule type="expression" dxfId="1540" priority="183" stopIfTrue="1">
      <formula>$C86=""</formula>
    </cfRule>
    <cfRule type="expression" dxfId="1539" priority="184" stopIfTrue="1">
      <formula>$G86&lt;&gt;""</formula>
    </cfRule>
  </conditionalFormatting>
  <conditionalFormatting sqref="O86:O90">
    <cfRule type="expression" dxfId="1538" priority="180" stopIfTrue="1">
      <formula>$H86=""</formula>
    </cfRule>
    <cfRule type="expression" dxfId="1537" priority="181" stopIfTrue="1">
      <formula>#REF!&lt;&gt;""</formula>
    </cfRule>
    <cfRule type="expression" dxfId="1536" priority="182" stopIfTrue="1">
      <formula>AND(#REF!="",$H86&lt;&gt;"")</formula>
    </cfRule>
  </conditionalFormatting>
  <conditionalFormatting sqref="A86:C90">
    <cfRule type="expression" dxfId="1535" priority="177" stopIfTrue="1">
      <formula>$F86=""</formula>
    </cfRule>
    <cfRule type="expression" dxfId="1534" priority="178" stopIfTrue="1">
      <formula>#REF!&lt;&gt;""</formula>
    </cfRule>
    <cfRule type="expression" dxfId="1533" priority="179" stopIfTrue="1">
      <formula>AND($G86="",$F86&lt;&gt;"")</formula>
    </cfRule>
  </conditionalFormatting>
  <conditionalFormatting sqref="B86:D90">
    <cfRule type="expression" dxfId="1532" priority="175" stopIfTrue="1">
      <formula>$C86=""</formula>
    </cfRule>
    <cfRule type="expression" dxfId="1531" priority="176" stopIfTrue="1">
      <formula>$D86&lt;&gt;""</formula>
    </cfRule>
  </conditionalFormatting>
  <conditionalFormatting sqref="D86">
    <cfRule type="expression" dxfId="1530" priority="173" stopIfTrue="1">
      <formula>$C86=""</formula>
    </cfRule>
    <cfRule type="expression" dxfId="1529" priority="174" stopIfTrue="1">
      <formula>$D86&lt;&gt;""</formula>
    </cfRule>
  </conditionalFormatting>
  <conditionalFormatting sqref="C86 A86">
    <cfRule type="expression" dxfId="1528" priority="170" stopIfTrue="1">
      <formula>$F86=""</formula>
    </cfRule>
    <cfRule type="expression" dxfId="1527" priority="171" stopIfTrue="1">
      <formula>#REF!&lt;&gt;""</formula>
    </cfRule>
    <cfRule type="expression" dxfId="1526" priority="172" stopIfTrue="1">
      <formula>AND($G86="",$F86&lt;&gt;"")</formula>
    </cfRule>
  </conditionalFormatting>
  <conditionalFormatting sqref="C86">
    <cfRule type="expression" dxfId="1525" priority="168" stopIfTrue="1">
      <formula>$C86=""</formula>
    </cfRule>
    <cfRule type="expression" dxfId="1524" priority="169" stopIfTrue="1">
      <formula>$D86&lt;&gt;""</formula>
    </cfRule>
  </conditionalFormatting>
  <conditionalFormatting sqref="B86">
    <cfRule type="expression" dxfId="1523" priority="165" stopIfTrue="1">
      <formula>$F86=""</formula>
    </cfRule>
    <cfRule type="expression" dxfId="1522" priority="166" stopIfTrue="1">
      <formula>#REF!&lt;&gt;""</formula>
    </cfRule>
    <cfRule type="expression" dxfId="1521" priority="167" stopIfTrue="1">
      <formula>AND($G86="",$F86&lt;&gt;"")</formula>
    </cfRule>
  </conditionalFormatting>
  <conditionalFormatting sqref="A86">
    <cfRule type="expression" dxfId="1520" priority="162" stopIfTrue="1">
      <formula>$F86=""</formula>
    </cfRule>
    <cfRule type="expression" dxfId="1519" priority="163" stopIfTrue="1">
      <formula>#REF!&lt;&gt;""</formula>
    </cfRule>
    <cfRule type="expression" dxfId="1518" priority="164" stopIfTrue="1">
      <formula>AND($G86="",$F86&lt;&gt;"")</formula>
    </cfRule>
  </conditionalFormatting>
  <conditionalFormatting sqref="A89:C90">
    <cfRule type="expression" dxfId="1517" priority="159" stopIfTrue="1">
      <formula>$F89=""</formula>
    </cfRule>
    <cfRule type="expression" dxfId="1516" priority="160" stopIfTrue="1">
      <formula>#REF!&lt;&gt;""</formula>
    </cfRule>
    <cfRule type="expression" dxfId="1515" priority="161" stopIfTrue="1">
      <formula>AND($G89="",$F89&lt;&gt;"")</formula>
    </cfRule>
  </conditionalFormatting>
  <conditionalFormatting sqref="B89:D90">
    <cfRule type="expression" dxfId="1514" priority="157" stopIfTrue="1">
      <formula>$C89=""</formula>
    </cfRule>
    <cfRule type="expression" dxfId="1513" priority="158" stopIfTrue="1">
      <formula>$D89&lt;&gt;""</formula>
    </cfRule>
  </conditionalFormatting>
  <conditionalFormatting sqref="O89:O90">
    <cfRule type="expression" dxfId="1512" priority="154" stopIfTrue="1">
      <formula>$H89=""</formula>
    </cfRule>
    <cfRule type="expression" dxfId="1511" priority="155" stopIfTrue="1">
      <formula>#REF!&lt;&gt;""</formula>
    </cfRule>
    <cfRule type="expression" dxfId="1510" priority="156" stopIfTrue="1">
      <formula>AND(#REF!="",$H89&lt;&gt;"")</formula>
    </cfRule>
  </conditionalFormatting>
  <conditionalFormatting sqref="D89:D90">
    <cfRule type="expression" dxfId="1509" priority="152" stopIfTrue="1">
      <formula>$C89=""</formula>
    </cfRule>
    <cfRule type="expression" dxfId="1508" priority="153" stopIfTrue="1">
      <formula>$D89&lt;&gt;""</formula>
    </cfRule>
  </conditionalFormatting>
  <conditionalFormatting sqref="C89:C90">
    <cfRule type="expression" dxfId="1507" priority="149" stopIfTrue="1">
      <formula>$F89=""</formula>
    </cfRule>
    <cfRule type="expression" dxfId="1506" priority="150" stopIfTrue="1">
      <formula>#REF!&lt;&gt;""</formula>
    </cfRule>
    <cfRule type="expression" dxfId="1505" priority="151" stopIfTrue="1">
      <formula>AND($G89="",$F89&lt;&gt;"")</formula>
    </cfRule>
  </conditionalFormatting>
  <conditionalFormatting sqref="D89:D90">
    <cfRule type="expression" dxfId="1504" priority="147" stopIfTrue="1">
      <formula>$C89=""</formula>
    </cfRule>
    <cfRule type="expression" dxfId="1503" priority="148" stopIfTrue="1">
      <formula>$D89&lt;&gt;""</formula>
    </cfRule>
  </conditionalFormatting>
  <conditionalFormatting sqref="C89:C90">
    <cfRule type="expression" dxfId="1502" priority="144" stopIfTrue="1">
      <formula>$F89=""</formula>
    </cfRule>
    <cfRule type="expression" dxfId="1501" priority="145" stopIfTrue="1">
      <formula>#REF!&lt;&gt;""</formula>
    </cfRule>
    <cfRule type="expression" dxfId="1500" priority="146" stopIfTrue="1">
      <formula>AND($G89="",$F89&lt;&gt;"")</formula>
    </cfRule>
  </conditionalFormatting>
  <conditionalFormatting sqref="C89:C90">
    <cfRule type="expression" dxfId="1499" priority="142" stopIfTrue="1">
      <formula>$C89=""</formula>
    </cfRule>
    <cfRule type="expression" dxfId="1498" priority="143" stopIfTrue="1">
      <formula>$D89&lt;&gt;""</formula>
    </cfRule>
  </conditionalFormatting>
  <conditionalFormatting sqref="B89:B90">
    <cfRule type="expression" dxfId="1497" priority="139" stopIfTrue="1">
      <formula>$F89=""</formula>
    </cfRule>
    <cfRule type="expression" dxfId="1496" priority="140" stopIfTrue="1">
      <formula>#REF!&lt;&gt;""</formula>
    </cfRule>
    <cfRule type="expression" dxfId="1495" priority="141" stopIfTrue="1">
      <formula>AND($G89="",$F89&lt;&gt;"")</formula>
    </cfRule>
  </conditionalFormatting>
  <conditionalFormatting sqref="C89:C90">
    <cfRule type="expression" dxfId="1494" priority="137" stopIfTrue="1">
      <formula>$C89=""</formula>
    </cfRule>
    <cfRule type="expression" dxfId="1493" priority="138" stopIfTrue="1">
      <formula>$D89&lt;&gt;""</formula>
    </cfRule>
  </conditionalFormatting>
  <conditionalFormatting sqref="B89:B90">
    <cfRule type="expression" dxfId="1492" priority="134" stopIfTrue="1">
      <formula>$F89=""</formula>
    </cfRule>
    <cfRule type="expression" dxfId="1491" priority="135" stopIfTrue="1">
      <formula>#REF!&lt;&gt;""</formula>
    </cfRule>
    <cfRule type="expression" dxfId="1490" priority="136" stopIfTrue="1">
      <formula>AND($G89="",$F89&lt;&gt;"")</formula>
    </cfRule>
  </conditionalFormatting>
  <conditionalFormatting sqref="O89:O90">
    <cfRule type="expression" dxfId="1489" priority="131" stopIfTrue="1">
      <formula>$H89=""</formula>
    </cfRule>
    <cfRule type="expression" dxfId="1488" priority="132" stopIfTrue="1">
      <formula>#REF!&lt;&gt;""</formula>
    </cfRule>
    <cfRule type="expression" dxfId="1487" priority="133" stopIfTrue="1">
      <formula>AND(#REF!="",$H89&lt;&gt;"")</formula>
    </cfRule>
  </conditionalFormatting>
  <conditionalFormatting sqref="A89:A90">
    <cfRule type="expression" dxfId="1486" priority="128" stopIfTrue="1">
      <formula>$F89=""</formula>
    </cfRule>
    <cfRule type="expression" dxfId="1485" priority="129" stopIfTrue="1">
      <formula>#REF!&lt;&gt;""</formula>
    </cfRule>
    <cfRule type="expression" dxfId="1484" priority="130" stopIfTrue="1">
      <formula>AND($G89="",$F89&lt;&gt;"")</formula>
    </cfRule>
  </conditionalFormatting>
  <conditionalFormatting sqref="A89:A90">
    <cfRule type="expression" dxfId="1483" priority="125" stopIfTrue="1">
      <formula>$F89=""</formula>
    </cfRule>
    <cfRule type="expression" dxfId="1482" priority="126" stopIfTrue="1">
      <formula>#REF!&lt;&gt;""</formula>
    </cfRule>
    <cfRule type="expression" dxfId="1481" priority="127" stopIfTrue="1">
      <formula>AND($G89="",$F89&lt;&gt;"")</formula>
    </cfRule>
  </conditionalFormatting>
  <conditionalFormatting sqref="A89:A90">
    <cfRule type="expression" dxfId="1480" priority="122" stopIfTrue="1">
      <formula>$F89=""</formula>
    </cfRule>
    <cfRule type="expression" dxfId="1479" priority="123" stopIfTrue="1">
      <formula>#REF!&lt;&gt;""</formula>
    </cfRule>
    <cfRule type="expression" dxfId="1478" priority="124" stopIfTrue="1">
      <formula>AND($G89="",$F89&lt;&gt;"")</formula>
    </cfRule>
  </conditionalFormatting>
  <conditionalFormatting sqref="D89:D90">
    <cfRule type="expression" dxfId="1477" priority="120" stopIfTrue="1">
      <formula>$C89=""</formula>
    </cfRule>
    <cfRule type="expression" dxfId="1476" priority="121" stopIfTrue="1">
      <formula>$D89&lt;&gt;""</formula>
    </cfRule>
  </conditionalFormatting>
  <conditionalFormatting sqref="C89:C90">
    <cfRule type="expression" dxfId="1475" priority="117" stopIfTrue="1">
      <formula>$F89=""</formula>
    </cfRule>
    <cfRule type="expression" dxfId="1474" priority="118" stopIfTrue="1">
      <formula>#REF!&lt;&gt;""</formula>
    </cfRule>
    <cfRule type="expression" dxfId="1473" priority="119" stopIfTrue="1">
      <formula>AND($G89="",$F89&lt;&gt;"")</formula>
    </cfRule>
  </conditionalFormatting>
  <conditionalFormatting sqref="C89:C90">
    <cfRule type="expression" dxfId="1472" priority="115" stopIfTrue="1">
      <formula>$C89=""</formula>
    </cfRule>
    <cfRule type="expression" dxfId="1471" priority="116" stopIfTrue="1">
      <formula>$D89&lt;&gt;""</formula>
    </cfRule>
  </conditionalFormatting>
  <conditionalFormatting sqref="B89:B90">
    <cfRule type="expression" dxfId="1470" priority="112" stopIfTrue="1">
      <formula>$F89=""</formula>
    </cfRule>
    <cfRule type="expression" dxfId="1469" priority="113" stopIfTrue="1">
      <formula>#REF!&lt;&gt;""</formula>
    </cfRule>
    <cfRule type="expression" dxfId="1468" priority="114" stopIfTrue="1">
      <formula>AND($G89="",$F89&lt;&gt;"")</formula>
    </cfRule>
  </conditionalFormatting>
  <conditionalFormatting sqref="D89:D90">
    <cfRule type="expression" dxfId="1467" priority="110" stopIfTrue="1">
      <formula>$C89=""</formula>
    </cfRule>
    <cfRule type="expression" dxfId="1466" priority="111" stopIfTrue="1">
      <formula>$D89&lt;&gt;""</formula>
    </cfRule>
  </conditionalFormatting>
  <conditionalFormatting sqref="C89:C90">
    <cfRule type="expression" dxfId="1465" priority="107" stopIfTrue="1">
      <formula>$F89=""</formula>
    </cfRule>
    <cfRule type="expression" dxfId="1464" priority="108" stopIfTrue="1">
      <formula>#REF!&lt;&gt;""</formula>
    </cfRule>
    <cfRule type="expression" dxfId="1463" priority="109" stopIfTrue="1">
      <formula>AND($G89="",$F89&lt;&gt;"")</formula>
    </cfRule>
  </conditionalFormatting>
  <conditionalFormatting sqref="C89:C90">
    <cfRule type="expression" dxfId="1462" priority="105" stopIfTrue="1">
      <formula>$C89=""</formula>
    </cfRule>
    <cfRule type="expression" dxfId="1461" priority="106" stopIfTrue="1">
      <formula>$D89&lt;&gt;""</formula>
    </cfRule>
  </conditionalFormatting>
  <conditionalFormatting sqref="B89:B90">
    <cfRule type="expression" dxfId="1460" priority="102" stopIfTrue="1">
      <formula>$F89=""</formula>
    </cfRule>
    <cfRule type="expression" dxfId="1459" priority="103" stopIfTrue="1">
      <formula>#REF!&lt;&gt;""</formula>
    </cfRule>
    <cfRule type="expression" dxfId="1458" priority="104" stopIfTrue="1">
      <formula>AND($G89="",$F89&lt;&gt;"")</formula>
    </cfRule>
  </conditionalFormatting>
  <conditionalFormatting sqref="B89:B90">
    <cfRule type="expression" dxfId="1457" priority="100" stopIfTrue="1">
      <formula>$C89=""</formula>
    </cfRule>
    <cfRule type="expression" dxfId="1456" priority="101" stopIfTrue="1">
      <formula>$D89&lt;&gt;""</formula>
    </cfRule>
  </conditionalFormatting>
  <conditionalFormatting sqref="C89:C90">
    <cfRule type="expression" dxfId="1455" priority="98" stopIfTrue="1">
      <formula>$C89=""</formula>
    </cfRule>
    <cfRule type="expression" dxfId="1454" priority="99" stopIfTrue="1">
      <formula>$D89&lt;&gt;""</formula>
    </cfRule>
  </conditionalFormatting>
  <conditionalFormatting sqref="B89:B90">
    <cfRule type="expression" dxfId="1453" priority="95" stopIfTrue="1">
      <formula>$F89=""</formula>
    </cfRule>
    <cfRule type="expression" dxfId="1452" priority="96" stopIfTrue="1">
      <formula>#REF!&lt;&gt;""</formula>
    </cfRule>
    <cfRule type="expression" dxfId="1451" priority="97" stopIfTrue="1">
      <formula>AND($G89="",$F89&lt;&gt;"")</formula>
    </cfRule>
  </conditionalFormatting>
  <conditionalFormatting sqref="C89:C90">
    <cfRule type="expression" dxfId="1450" priority="92" stopIfTrue="1">
      <formula>$F89=""</formula>
    </cfRule>
    <cfRule type="expression" dxfId="1449" priority="93" stopIfTrue="1">
      <formula>#REF!&lt;&gt;""</formula>
    </cfRule>
    <cfRule type="expression" dxfId="1448" priority="94" stopIfTrue="1">
      <formula>AND($G89="",$F89&lt;&gt;"")</formula>
    </cfRule>
  </conditionalFormatting>
  <conditionalFormatting sqref="C89:C90">
    <cfRule type="expression" dxfId="1447" priority="90" stopIfTrue="1">
      <formula>$C89=""</formula>
    </cfRule>
    <cfRule type="expression" dxfId="1446" priority="91" stopIfTrue="1">
      <formula>$D89&lt;&gt;""</formula>
    </cfRule>
  </conditionalFormatting>
  <conditionalFormatting sqref="A237">
    <cfRule type="expression" dxfId="1445" priority="6539" stopIfTrue="1">
      <formula>$H237=""</formula>
    </cfRule>
    <cfRule type="expression" dxfId="1444" priority="6540" stopIfTrue="1">
      <formula>#REF!&lt;&gt;""</formula>
    </cfRule>
    <cfRule type="expression" dxfId="1443" priority="6541" stopIfTrue="1">
      <formula>AND($I253="",$H237&lt;&gt;"")</formula>
    </cfRule>
  </conditionalFormatting>
  <conditionalFormatting sqref="A236">
    <cfRule type="expression" dxfId="1442" priority="6542" stopIfTrue="1">
      <formula>$H236=""</formula>
    </cfRule>
    <cfRule type="expression" dxfId="1441" priority="6543" stopIfTrue="1">
      <formula>#REF!&lt;&gt;""</formula>
    </cfRule>
    <cfRule type="expression" dxfId="1440" priority="6544" stopIfTrue="1">
      <formula>AND($I250="",$H236&lt;&gt;"")</formula>
    </cfRule>
  </conditionalFormatting>
  <conditionalFormatting sqref="B242:H248">
    <cfRule type="expression" dxfId="1439" priority="88" stopIfTrue="1">
      <formula>$C242=""</formula>
    </cfRule>
    <cfRule type="expression" dxfId="1438" priority="89" stopIfTrue="1">
      <formula>$G242&lt;&gt;""</formula>
    </cfRule>
  </conditionalFormatting>
  <conditionalFormatting sqref="B242:H248">
    <cfRule type="expression" dxfId="1437" priority="86" stopIfTrue="1">
      <formula>$C242=""</formula>
    </cfRule>
    <cfRule type="expression" dxfId="1436" priority="87" stopIfTrue="1">
      <formula>$E242&lt;&gt;""</formula>
    </cfRule>
  </conditionalFormatting>
  <conditionalFormatting sqref="B242:F248 G243:G248 L242:L248 H242:J248">
    <cfRule type="expression" dxfId="1435" priority="84" stopIfTrue="1">
      <formula>$C242=""</formula>
    </cfRule>
    <cfRule type="expression" dxfId="1434" priority="85" stopIfTrue="1">
      <formula>$D242&lt;&gt;""</formula>
    </cfRule>
  </conditionalFormatting>
  <conditionalFormatting sqref="L242:L248">
    <cfRule type="expression" dxfId="1433" priority="82" stopIfTrue="1">
      <formula>$C242=""</formula>
    </cfRule>
    <cfRule type="expression" dxfId="1432" priority="83" stopIfTrue="1">
      <formula>$D242&lt;&gt;""</formula>
    </cfRule>
  </conditionalFormatting>
  <conditionalFormatting sqref="L242:L248">
    <cfRule type="expression" dxfId="1431" priority="80" stopIfTrue="1">
      <formula>$C242=""</formula>
    </cfRule>
    <cfRule type="expression" dxfId="1430" priority="81" stopIfTrue="1">
      <formula>$D242&lt;&gt;""</formula>
    </cfRule>
  </conditionalFormatting>
  <conditionalFormatting sqref="L242:L248">
    <cfRule type="expression" dxfId="1429" priority="78" stopIfTrue="1">
      <formula>$C242=""</formula>
    </cfRule>
    <cfRule type="expression" dxfId="1428" priority="79" stopIfTrue="1">
      <formula>$D242&lt;&gt;""</formula>
    </cfRule>
  </conditionalFormatting>
  <conditionalFormatting sqref="L242:L248">
    <cfRule type="expression" dxfId="1427" priority="76" stopIfTrue="1">
      <formula>$C242=""</formula>
    </cfRule>
    <cfRule type="expression" dxfId="1426" priority="77" stopIfTrue="1">
      <formula>$D242&lt;&gt;""</formula>
    </cfRule>
  </conditionalFormatting>
  <conditionalFormatting sqref="H243:I248 B243:F248 J248">
    <cfRule type="expression" dxfId="1425" priority="74" stopIfTrue="1">
      <formula>$C243=""</formula>
    </cfRule>
    <cfRule type="expression" dxfId="1424" priority="75" stopIfTrue="1">
      <formula>$D243&lt;&gt;""</formula>
    </cfRule>
  </conditionalFormatting>
  <conditionalFormatting sqref="A243:A244">
    <cfRule type="expression" dxfId="1423" priority="71" stopIfTrue="1">
      <formula>$F243=""</formula>
    </cfRule>
    <cfRule type="expression" dxfId="1422" priority="72" stopIfTrue="1">
      <formula>#REF!&lt;&gt;""</formula>
    </cfRule>
    <cfRule type="expression" dxfId="1421" priority="73" stopIfTrue="1">
      <formula>AND($G243="",$F243&lt;&gt;"")</formula>
    </cfRule>
  </conditionalFormatting>
  <conditionalFormatting sqref="A243:A244">
    <cfRule type="expression" dxfId="1420" priority="68" stopIfTrue="1">
      <formula>$F243=""</formula>
    </cfRule>
    <cfRule type="expression" dxfId="1419" priority="69" stopIfTrue="1">
      <formula>#REF!&lt;&gt;""</formula>
    </cfRule>
    <cfRule type="expression" dxfId="1418" priority="70" stopIfTrue="1">
      <formula>AND($G243="",$F243&lt;&gt;"")</formula>
    </cfRule>
  </conditionalFormatting>
  <conditionalFormatting sqref="A243:A244">
    <cfRule type="expression" dxfId="1417" priority="65" stopIfTrue="1">
      <formula>$F243=""</formula>
    </cfRule>
    <cfRule type="expression" dxfId="1416" priority="66" stopIfTrue="1">
      <formula>#REF!&lt;&gt;""</formula>
    </cfRule>
    <cfRule type="expression" dxfId="1415" priority="67" stopIfTrue="1">
      <formula>AND($G243="",$F243&lt;&gt;"")</formula>
    </cfRule>
  </conditionalFormatting>
  <conditionalFormatting sqref="A243:A244">
    <cfRule type="expression" dxfId="1414" priority="62" stopIfTrue="1">
      <formula>$F243=""</formula>
    </cfRule>
    <cfRule type="expression" dxfId="1413" priority="63" stopIfTrue="1">
      <formula>#REF!&lt;&gt;""</formula>
    </cfRule>
    <cfRule type="expression" dxfId="1412" priority="64" stopIfTrue="1">
      <formula>AND($G243="",$F243&lt;&gt;"")</formula>
    </cfRule>
  </conditionalFormatting>
  <conditionalFormatting sqref="A243:A244">
    <cfRule type="expression" dxfId="1411" priority="59" stopIfTrue="1">
      <formula>$F243=""</formula>
    </cfRule>
    <cfRule type="expression" dxfId="1410" priority="60" stopIfTrue="1">
      <formula>#REF!&lt;&gt;""</formula>
    </cfRule>
    <cfRule type="expression" dxfId="1409" priority="61" stopIfTrue="1">
      <formula>AND($G243="",$F243&lt;&gt;"")</formula>
    </cfRule>
  </conditionalFormatting>
  <conditionalFormatting sqref="A197:A201">
    <cfRule type="expression" dxfId="1408" priority="6545" stopIfTrue="1">
      <formula>$H197=""</formula>
    </cfRule>
    <cfRule type="expression" dxfId="1407" priority="6546" stopIfTrue="1">
      <formula>#REF!&lt;&gt;""</formula>
    </cfRule>
    <cfRule type="expression" dxfId="1406" priority="6547" stopIfTrue="1">
      <formula>AND($I219="",$H197&lt;&gt;"")</formula>
    </cfRule>
  </conditionalFormatting>
  <conditionalFormatting sqref="B199:F201 H199:I201 J201">
    <cfRule type="expression" dxfId="1405" priority="49" stopIfTrue="1">
      <formula>$C199=""</formula>
    </cfRule>
    <cfRule type="expression" dxfId="1404" priority="50" stopIfTrue="1">
      <formula>$D199&lt;&gt;""</formula>
    </cfRule>
  </conditionalFormatting>
  <conditionalFormatting sqref="A199:A201">
    <cfRule type="expression" dxfId="1403" priority="46" stopIfTrue="1">
      <formula>$F199=""</formula>
    </cfRule>
    <cfRule type="expression" dxfId="1402" priority="47" stopIfTrue="1">
      <formula>#REF!&lt;&gt;""</formula>
    </cfRule>
    <cfRule type="expression" dxfId="1401" priority="48" stopIfTrue="1">
      <formula>AND($G199="",$F199&lt;&gt;"")</formula>
    </cfRule>
  </conditionalFormatting>
  <conditionalFormatting sqref="A199:A201">
    <cfRule type="expression" dxfId="1400" priority="43" stopIfTrue="1">
      <formula>$F199=""</formula>
    </cfRule>
    <cfRule type="expression" dxfId="1399" priority="44" stopIfTrue="1">
      <formula>#REF!&lt;&gt;""</formula>
    </cfRule>
    <cfRule type="expression" dxfId="1398" priority="45" stopIfTrue="1">
      <formula>AND($G199="",$F199&lt;&gt;"")</formula>
    </cfRule>
  </conditionalFormatting>
  <conditionalFormatting sqref="A199:A201">
    <cfRule type="expression" dxfId="1397" priority="40" stopIfTrue="1">
      <formula>$F199=""</formula>
    </cfRule>
    <cfRule type="expression" dxfId="1396" priority="41" stopIfTrue="1">
      <formula>#REF!&lt;&gt;""</formula>
    </cfRule>
    <cfRule type="expression" dxfId="1395" priority="42" stopIfTrue="1">
      <formula>AND($G199="",$F199&lt;&gt;"")</formula>
    </cfRule>
  </conditionalFormatting>
  <conditionalFormatting sqref="A199:A201">
    <cfRule type="expression" dxfId="1394" priority="37" stopIfTrue="1">
      <formula>$F199=""</formula>
    </cfRule>
    <cfRule type="expression" dxfId="1393" priority="38" stopIfTrue="1">
      <formula>#REF!&lt;&gt;""</formula>
    </cfRule>
    <cfRule type="expression" dxfId="1392" priority="39" stopIfTrue="1">
      <formula>AND($G199="",$F199&lt;&gt;"")</formula>
    </cfRule>
  </conditionalFormatting>
  <conditionalFormatting sqref="A199:A201">
    <cfRule type="expression" dxfId="1391" priority="34" stopIfTrue="1">
      <formula>$F199=""</formula>
    </cfRule>
    <cfRule type="expression" dxfId="1390" priority="35" stopIfTrue="1">
      <formula>#REF!&lt;&gt;""</formula>
    </cfRule>
    <cfRule type="expression" dxfId="1389" priority="36" stopIfTrue="1">
      <formula>AND($G199="",$F199&lt;&gt;"")</formula>
    </cfRule>
  </conditionalFormatting>
  <conditionalFormatting sqref="A199:A201">
    <cfRule type="expression" dxfId="1388" priority="31" stopIfTrue="1">
      <formula>$F199=""</formula>
    </cfRule>
    <cfRule type="expression" dxfId="1387" priority="32" stopIfTrue="1">
      <formula>#REF!&lt;&gt;""</formula>
    </cfRule>
    <cfRule type="expression" dxfId="1386" priority="33" stopIfTrue="1">
      <formula>AND($G199="",$F199&lt;&gt;"")</formula>
    </cfRule>
  </conditionalFormatting>
  <conditionalFormatting sqref="A199:A201">
    <cfRule type="expression" dxfId="1385" priority="28" stopIfTrue="1">
      <formula>$F199=""</formula>
    </cfRule>
    <cfRule type="expression" dxfId="1384" priority="29" stopIfTrue="1">
      <formula>#REF!&lt;&gt;""</formula>
    </cfRule>
    <cfRule type="expression" dxfId="1383" priority="30" stopIfTrue="1">
      <formula>AND($G199="",$F199&lt;&gt;"")</formula>
    </cfRule>
  </conditionalFormatting>
  <conditionalFormatting sqref="A199:A201">
    <cfRule type="expression" dxfId="1382" priority="25" stopIfTrue="1">
      <formula>$F199=""</formula>
    </cfRule>
    <cfRule type="expression" dxfId="1381" priority="26" stopIfTrue="1">
      <formula>#REF!&lt;&gt;""</formula>
    </cfRule>
    <cfRule type="expression" dxfId="1380" priority="27" stopIfTrue="1">
      <formula>AND($G199="",$F199&lt;&gt;"")</formula>
    </cfRule>
  </conditionalFormatting>
  <conditionalFormatting sqref="A199:A201">
    <cfRule type="expression" dxfId="1379" priority="22" stopIfTrue="1">
      <formula>$F199=""</formula>
    </cfRule>
    <cfRule type="expression" dxfId="1378" priority="23" stopIfTrue="1">
      <formula>#REF!&lt;&gt;""</formula>
    </cfRule>
    <cfRule type="expression" dxfId="1377" priority="24" stopIfTrue="1">
      <formula>AND($G199="",$F199&lt;&gt;"")</formula>
    </cfRule>
  </conditionalFormatting>
  <conditionalFormatting sqref="A199:A201">
    <cfRule type="expression" dxfId="1376" priority="19" stopIfTrue="1">
      <formula>$F199=""</formula>
    </cfRule>
    <cfRule type="expression" dxfId="1375" priority="20" stopIfTrue="1">
      <formula>#REF!&lt;&gt;""</formula>
    </cfRule>
    <cfRule type="expression" dxfId="1374" priority="21" stopIfTrue="1">
      <formula>AND($G199="",$F199&lt;&gt;"")</formula>
    </cfRule>
  </conditionalFormatting>
  <conditionalFormatting sqref="A199:A201">
    <cfRule type="expression" dxfId="1373" priority="16" stopIfTrue="1">
      <formula>$F199=""</formula>
    </cfRule>
    <cfRule type="expression" dxfId="1372" priority="17" stopIfTrue="1">
      <formula>#REF!&lt;&gt;""</formula>
    </cfRule>
    <cfRule type="expression" dxfId="1371" priority="18" stopIfTrue="1">
      <formula>AND($G199="",$F199&lt;&gt;"")</formula>
    </cfRule>
  </conditionalFormatting>
  <conditionalFormatting sqref="A199:A201">
    <cfRule type="expression" dxfId="1370" priority="13" stopIfTrue="1">
      <formula>$F199=""</formula>
    </cfRule>
    <cfRule type="expression" dxfId="1369" priority="14" stopIfTrue="1">
      <formula>#REF!&lt;&gt;""</formula>
    </cfRule>
    <cfRule type="expression" dxfId="1368" priority="15" stopIfTrue="1">
      <formula>AND($G199="",$F199&lt;&gt;"")</formula>
    </cfRule>
  </conditionalFormatting>
  <conditionalFormatting sqref="A199:A201">
    <cfRule type="expression" dxfId="1367" priority="10" stopIfTrue="1">
      <formula>$F199=""</formula>
    </cfRule>
    <cfRule type="expression" dxfId="1366" priority="11" stopIfTrue="1">
      <formula>#REF!&lt;&gt;""</formula>
    </cfRule>
    <cfRule type="expression" dxfId="1365" priority="12" stopIfTrue="1">
      <formula>AND($G199="",$F199&lt;&gt;"")</formula>
    </cfRule>
  </conditionalFormatting>
  <conditionalFormatting sqref="A199">
    <cfRule type="expression" dxfId="1364" priority="7" stopIfTrue="1">
      <formula>$F199=""</formula>
    </cfRule>
    <cfRule type="expression" dxfId="1363" priority="8" stopIfTrue="1">
      <formula>#REF!&lt;&gt;""</formula>
    </cfRule>
    <cfRule type="expression" dxfId="1362" priority="9" stopIfTrue="1">
      <formula>AND($G199="",$F199&lt;&gt;"")</formula>
    </cfRule>
  </conditionalFormatting>
  <conditionalFormatting sqref="A199">
    <cfRule type="expression" dxfId="1361" priority="4" stopIfTrue="1">
      <formula>$F199=""</formula>
    </cfRule>
    <cfRule type="expression" dxfId="1360" priority="5" stopIfTrue="1">
      <formula>#REF!&lt;&gt;""</formula>
    </cfRule>
    <cfRule type="expression" dxfId="1359" priority="6" stopIfTrue="1">
      <formula>AND($G199="",$F199&lt;&gt;"")</formula>
    </cfRule>
  </conditionalFormatting>
  <conditionalFormatting sqref="A199">
    <cfRule type="expression" dxfId="1358" priority="1" stopIfTrue="1">
      <formula>$F199=""</formula>
    </cfRule>
    <cfRule type="expression" dxfId="1357" priority="2" stopIfTrue="1">
      <formula>#REF!&lt;&gt;""</formula>
    </cfRule>
    <cfRule type="expression" dxfId="1356" priority="3" stopIfTrue="1">
      <formula>AND($G199="",$F199&lt;&gt;"")</formula>
    </cfRule>
  </conditionalFormatting>
  <conditionalFormatting sqref="A92">
    <cfRule type="expression" dxfId="1355" priority="6554" stopIfTrue="1">
      <formula>$H92=""</formula>
    </cfRule>
    <cfRule type="expression" dxfId="1354" priority="6555" stopIfTrue="1">
      <formula>#REF!&lt;&gt;""</formula>
    </cfRule>
    <cfRule type="expression" dxfId="1353" priority="6556" stopIfTrue="1">
      <formula>AND($I104="",$H92&lt;&gt;"")</formula>
    </cfRule>
  </conditionalFormatting>
  <hyperlinks>
    <hyperlink ref="A31" location="sub_10000" display="sub_10000"/>
    <hyperlink ref="A398" location="sub_10000" display="sub_10000"/>
    <hyperlink ref="A385" location="sub_10000" display="sub_10000"/>
  </hyperlinks>
  <pageMargins left="0.78740157480314965" right="0.78740157480314965" top="0.39370078740157483" bottom="0.39370078740157483" header="0.51181102362204722" footer="0.51181102362204722"/>
  <pageSetup paperSize="9" scale="34" orientation="portrait" r:id="rId1"/>
  <headerFooter alignWithMargins="0"/>
  <rowBreaks count="3" manualBreakCount="3">
    <brk id="71" max="10" man="1"/>
    <brk id="164" max="10" man="1"/>
    <brk id="325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9"/>
  <dimension ref="A1:P657"/>
  <sheetViews>
    <sheetView view="pageBreakPreview" zoomScale="90" zoomScaleNormal="120" zoomScaleSheetLayoutView="90" workbookViewId="0">
      <selection sqref="A1:L657"/>
    </sheetView>
  </sheetViews>
  <sheetFormatPr defaultRowHeight="15.75"/>
  <cols>
    <col min="1" max="1" width="84.85546875" style="162" customWidth="1"/>
    <col min="2" max="2" width="10.140625" style="162" customWidth="1"/>
    <col min="3" max="3" width="8.5703125" style="305" customWidth="1"/>
    <col min="4" max="4" width="7.28515625" style="305" customWidth="1"/>
    <col min="5" max="6" width="8.5703125" style="305" customWidth="1"/>
    <col min="7" max="7" width="6.5703125" style="305" customWidth="1"/>
    <col min="8" max="8" width="6.28515625" style="305" customWidth="1"/>
    <col min="9" max="9" width="6.140625" style="305" customWidth="1"/>
    <col min="10" max="10" width="17.7109375" style="4" customWidth="1"/>
    <col min="11" max="11" width="16.7109375" style="6" customWidth="1"/>
    <col min="12" max="12" width="16.85546875" style="6" customWidth="1"/>
    <col min="13" max="13" width="15.42578125" style="435" customWidth="1"/>
    <col min="14" max="14" width="10.5703125" style="6" customWidth="1"/>
    <col min="15" max="15" width="11" style="6" customWidth="1"/>
    <col min="16" max="16384" width="9.140625" style="6"/>
  </cols>
  <sheetData>
    <row r="1" spans="1:15">
      <c r="C1" s="279"/>
      <c r="D1" s="279"/>
      <c r="E1" s="280"/>
      <c r="F1" s="280"/>
      <c r="G1" s="280"/>
      <c r="H1" s="280"/>
      <c r="I1" s="280"/>
      <c r="J1" s="280" t="s">
        <v>243</v>
      </c>
      <c r="K1" s="280"/>
      <c r="L1" s="280"/>
      <c r="M1" s="294"/>
    </row>
    <row r="2" spans="1:15" ht="114" customHeight="1">
      <c r="C2" s="281"/>
      <c r="D2" s="281"/>
      <c r="E2" s="281"/>
      <c r="F2" s="281"/>
      <c r="G2" s="281"/>
      <c r="H2" s="281"/>
      <c r="I2" s="281"/>
      <c r="J2" s="687" t="s">
        <v>555</v>
      </c>
      <c r="K2" s="687"/>
      <c r="L2" s="687"/>
      <c r="M2" s="381"/>
    </row>
    <row r="3" spans="1:15" s="5" customFormat="1" ht="62.45" customHeight="1">
      <c r="A3" s="702" t="s">
        <v>440</v>
      </c>
      <c r="B3" s="702"/>
      <c r="C3" s="702"/>
      <c r="D3" s="702"/>
      <c r="E3" s="702"/>
      <c r="F3" s="702"/>
      <c r="G3" s="702"/>
      <c r="H3" s="702"/>
      <c r="I3" s="702"/>
      <c r="J3" s="702"/>
      <c r="K3" s="702"/>
      <c r="L3" s="702"/>
      <c r="M3" s="432"/>
    </row>
    <row r="4" spans="1:15" ht="15.75" customHeight="1">
      <c r="A4" s="724"/>
      <c r="B4" s="724"/>
      <c r="C4" s="724"/>
      <c r="D4" s="724"/>
      <c r="E4" s="724"/>
      <c r="F4" s="724"/>
      <c r="G4" s="724"/>
      <c r="H4" s="724"/>
      <c r="I4" s="724"/>
      <c r="J4" s="724"/>
      <c r="M4" s="717"/>
    </row>
    <row r="5" spans="1:15">
      <c r="C5" s="282"/>
      <c r="D5" s="282"/>
      <c r="E5" s="282"/>
      <c r="F5" s="282"/>
      <c r="G5" s="282"/>
      <c r="H5" s="282"/>
      <c r="I5" s="282"/>
      <c r="L5" s="568" t="s">
        <v>123</v>
      </c>
      <c r="M5" s="717"/>
    </row>
    <row r="6" spans="1:15">
      <c r="A6" s="283" t="s">
        <v>127</v>
      </c>
      <c r="B6" s="721" t="s">
        <v>130</v>
      </c>
      <c r="C6" s="722"/>
      <c r="D6" s="722"/>
      <c r="E6" s="723"/>
      <c r="F6" s="284" t="s">
        <v>341</v>
      </c>
      <c r="G6" s="285" t="s">
        <v>128</v>
      </c>
      <c r="H6" s="285" t="s">
        <v>121</v>
      </c>
      <c r="I6" s="285" t="s">
        <v>132</v>
      </c>
      <c r="J6" s="718" t="s">
        <v>116</v>
      </c>
      <c r="K6" s="719"/>
      <c r="L6" s="720"/>
      <c r="M6" s="717"/>
    </row>
    <row r="7" spans="1:15" s="132" customFormat="1" ht="16.149999999999999" customHeight="1">
      <c r="A7" s="283">
        <v>1</v>
      </c>
      <c r="B7" s="283">
        <v>2</v>
      </c>
      <c r="C7" s="285">
        <v>3</v>
      </c>
      <c r="D7" s="285">
        <v>4</v>
      </c>
      <c r="E7" s="285">
        <v>5</v>
      </c>
      <c r="F7" s="285">
        <v>6</v>
      </c>
      <c r="G7" s="285">
        <v>7</v>
      </c>
      <c r="H7" s="285">
        <v>8</v>
      </c>
      <c r="I7" s="285">
        <v>9</v>
      </c>
      <c r="J7" s="673" t="s">
        <v>548</v>
      </c>
      <c r="K7" s="674" t="s">
        <v>549</v>
      </c>
      <c r="L7" s="674" t="s">
        <v>550</v>
      </c>
      <c r="M7" s="717"/>
    </row>
    <row r="8" spans="1:15" ht="21" customHeight="1">
      <c r="A8" s="3" t="s">
        <v>126</v>
      </c>
      <c r="B8" s="322"/>
      <c r="C8" s="135" t="s">
        <v>158</v>
      </c>
      <c r="D8" s="135"/>
      <c r="E8" s="135" t="s">
        <v>158</v>
      </c>
      <c r="F8" s="135"/>
      <c r="G8" s="135"/>
      <c r="H8" s="135"/>
      <c r="I8" s="135"/>
      <c r="J8" s="136">
        <f>J9+J17+J183+J200+J247+J330+J338+J356+J377+J385+J438+J471+J479+J487+J495+J503+J525+J574</f>
        <v>151064.27181000003</v>
      </c>
      <c r="K8" s="136">
        <f>K9+K17+K183+K200+K247+K330+K338+K356+K377+K385+K438+K471+K479+K487+K495+K503+K525+K574</f>
        <v>149822.97975</v>
      </c>
      <c r="L8" s="136">
        <f>K8/J8*100</f>
        <v>99.178302026596171</v>
      </c>
      <c r="M8" s="477">
        <v>151064.27181000003</v>
      </c>
      <c r="N8" s="477">
        <v>149822.97975000003</v>
      </c>
      <c r="O8" s="477">
        <f>'прил 3'!L8</f>
        <v>99.178302026596171</v>
      </c>
    </row>
    <row r="9" spans="1:15" s="132" customFormat="1" ht="36.75" hidden="1" customHeight="1">
      <c r="A9" s="463" t="s">
        <v>379</v>
      </c>
      <c r="B9" s="598" t="s">
        <v>135</v>
      </c>
      <c r="C9" s="135"/>
      <c r="D9" s="135"/>
      <c r="E9" s="135"/>
      <c r="F9" s="135"/>
      <c r="G9" s="135"/>
      <c r="H9" s="135"/>
      <c r="I9" s="135"/>
      <c r="J9" s="136">
        <f>SUM(J16)</f>
        <v>0</v>
      </c>
      <c r="K9" s="136">
        <f>SUM(K16)</f>
        <v>0</v>
      </c>
      <c r="L9" s="58" t="e">
        <f t="shared" ref="L9:L72" si="0">K9/J9*100</f>
        <v>#DIV/0!</v>
      </c>
      <c r="M9" s="479">
        <f>M8-J8</f>
        <v>0</v>
      </c>
      <c r="N9" s="479">
        <f>N8-K8</f>
        <v>0</v>
      </c>
      <c r="O9" s="479">
        <f>O8-L8</f>
        <v>0</v>
      </c>
    </row>
    <row r="10" spans="1:15" s="132" customFormat="1" ht="20.45" hidden="1" customHeight="1">
      <c r="A10" s="288" t="s">
        <v>354</v>
      </c>
      <c r="B10" s="323" t="s">
        <v>135</v>
      </c>
      <c r="C10" s="48" t="s">
        <v>101</v>
      </c>
      <c r="D10" s="48" t="s">
        <v>135</v>
      </c>
      <c r="E10" s="135"/>
      <c r="F10" s="135"/>
      <c r="G10" s="135"/>
      <c r="H10" s="135"/>
      <c r="I10" s="135"/>
      <c r="J10" s="136">
        <f>J11</f>
        <v>0</v>
      </c>
      <c r="K10" s="136">
        <f>K11</f>
        <v>0</v>
      </c>
      <c r="L10" s="58" t="e">
        <f t="shared" si="0"/>
        <v>#DIV/0!</v>
      </c>
      <c r="M10" s="434"/>
      <c r="N10" s="287"/>
      <c r="O10" s="287"/>
    </row>
    <row r="11" spans="1:15" ht="25.15" hidden="1" customHeight="1">
      <c r="A11" s="1" t="s">
        <v>144</v>
      </c>
      <c r="B11" s="323" t="s">
        <v>135</v>
      </c>
      <c r="C11" s="48" t="s">
        <v>101</v>
      </c>
      <c r="D11" s="48" t="s">
        <v>135</v>
      </c>
      <c r="E11" s="48" t="s">
        <v>208</v>
      </c>
      <c r="F11" s="48"/>
      <c r="G11" s="48"/>
      <c r="H11" s="48"/>
      <c r="I11" s="48"/>
      <c r="J11" s="58">
        <f>SUM(J14)</f>
        <v>0</v>
      </c>
      <c r="K11" s="58">
        <f>SUM(K14)</f>
        <v>0</v>
      </c>
      <c r="L11" s="58" t="e">
        <f t="shared" si="0"/>
        <v>#DIV/0!</v>
      </c>
      <c r="M11" s="433"/>
      <c r="N11" s="433"/>
      <c r="O11" s="433"/>
    </row>
    <row r="12" spans="1:15" ht="36" hidden="1" customHeight="1">
      <c r="A12" s="1" t="s">
        <v>320</v>
      </c>
      <c r="B12" s="323" t="s">
        <v>135</v>
      </c>
      <c r="C12" s="48" t="s">
        <v>101</v>
      </c>
      <c r="D12" s="48" t="s">
        <v>135</v>
      </c>
      <c r="E12" s="48" t="s">
        <v>208</v>
      </c>
      <c r="F12" s="48" t="s">
        <v>318</v>
      </c>
      <c r="G12" s="48"/>
      <c r="H12" s="48"/>
      <c r="I12" s="48"/>
      <c r="J12" s="58">
        <f>J13</f>
        <v>0</v>
      </c>
      <c r="K12" s="58">
        <f>K13</f>
        <v>0</v>
      </c>
      <c r="L12" s="58" t="e">
        <f t="shared" si="0"/>
        <v>#DIV/0!</v>
      </c>
    </row>
    <row r="13" spans="1:15" ht="34.15" hidden="1" customHeight="1">
      <c r="A13" s="1" t="s">
        <v>321</v>
      </c>
      <c r="B13" s="323" t="s">
        <v>135</v>
      </c>
      <c r="C13" s="48" t="s">
        <v>101</v>
      </c>
      <c r="D13" s="48" t="s">
        <v>135</v>
      </c>
      <c r="E13" s="48" t="s">
        <v>208</v>
      </c>
      <c r="F13" s="48" t="s">
        <v>319</v>
      </c>
      <c r="G13" s="48"/>
      <c r="H13" s="48"/>
      <c r="I13" s="48"/>
      <c r="J13" s="58">
        <f>J14</f>
        <v>0</v>
      </c>
      <c r="K13" s="58">
        <f>K14</f>
        <v>0</v>
      </c>
      <c r="L13" s="58" t="e">
        <f t="shared" si="0"/>
        <v>#DIV/0!</v>
      </c>
    </row>
    <row r="14" spans="1:15" ht="25.15" hidden="1" customHeight="1">
      <c r="A14" s="1" t="s">
        <v>133</v>
      </c>
      <c r="B14" s="323" t="s">
        <v>135</v>
      </c>
      <c r="C14" s="48" t="s">
        <v>101</v>
      </c>
      <c r="D14" s="48" t="s">
        <v>135</v>
      </c>
      <c r="E14" s="48" t="s">
        <v>208</v>
      </c>
      <c r="F14" s="48" t="s">
        <v>319</v>
      </c>
      <c r="G14" s="48" t="s">
        <v>135</v>
      </c>
      <c r="H14" s="48"/>
      <c r="I14" s="48"/>
      <c r="J14" s="58">
        <f>SUM(J15)</f>
        <v>0</v>
      </c>
      <c r="K14" s="58">
        <f>SUM(K15)</f>
        <v>0</v>
      </c>
      <c r="L14" s="58" t="e">
        <f t="shared" si="0"/>
        <v>#DIV/0!</v>
      </c>
    </row>
    <row r="15" spans="1:15" ht="50.45" hidden="1" customHeight="1">
      <c r="A15" s="1" t="s">
        <v>138</v>
      </c>
      <c r="B15" s="338" t="s">
        <v>135</v>
      </c>
      <c r="C15" s="48" t="s">
        <v>101</v>
      </c>
      <c r="D15" s="48" t="s">
        <v>135</v>
      </c>
      <c r="E15" s="48" t="s">
        <v>208</v>
      </c>
      <c r="F15" s="48" t="s">
        <v>319</v>
      </c>
      <c r="G15" s="48" t="s">
        <v>135</v>
      </c>
      <c r="H15" s="48" t="s">
        <v>136</v>
      </c>
      <c r="I15" s="48"/>
      <c r="J15" s="58">
        <f>SUM(J16)</f>
        <v>0</v>
      </c>
      <c r="K15" s="58">
        <f>SUM(K16)</f>
        <v>0</v>
      </c>
      <c r="L15" s="58" t="e">
        <f t="shared" si="0"/>
        <v>#DIV/0!</v>
      </c>
    </row>
    <row r="16" spans="1:15" ht="25.15" hidden="1" customHeight="1">
      <c r="A16" s="615" t="s">
        <v>346</v>
      </c>
      <c r="B16" s="338" t="s">
        <v>135</v>
      </c>
      <c r="C16" s="48" t="s">
        <v>101</v>
      </c>
      <c r="D16" s="48" t="s">
        <v>135</v>
      </c>
      <c r="E16" s="48" t="s">
        <v>208</v>
      </c>
      <c r="F16" s="48" t="s">
        <v>319</v>
      </c>
      <c r="G16" s="48" t="s">
        <v>135</v>
      </c>
      <c r="H16" s="48" t="s">
        <v>136</v>
      </c>
      <c r="I16" s="48" t="s">
        <v>137</v>
      </c>
      <c r="J16" s="58">
        <f>'прил 4'!I24</f>
        <v>0</v>
      </c>
      <c r="K16" s="58">
        <f>'прил 4'!J24</f>
        <v>0</v>
      </c>
      <c r="L16" s="58" t="e">
        <f t="shared" si="0"/>
        <v>#DIV/0!</v>
      </c>
    </row>
    <row r="17" spans="1:16" s="132" customFormat="1" ht="39" customHeight="1">
      <c r="A17" s="3" t="s">
        <v>380</v>
      </c>
      <c r="B17" s="135" t="s">
        <v>160</v>
      </c>
      <c r="C17" s="134"/>
      <c r="D17" s="135"/>
      <c r="E17" s="324"/>
      <c r="F17" s="324"/>
      <c r="G17" s="135"/>
      <c r="H17" s="135"/>
      <c r="I17" s="135"/>
      <c r="J17" s="136">
        <f>J18+J42+J73+J100+J111+J124+J141+J148+J161+J168+J176+J175</f>
        <v>96857.957930000033</v>
      </c>
      <c r="K17" s="136">
        <f>K18+K42+K73+K100+K111+K124+K141+K148+K161+K168+K176+K175</f>
        <v>96090.444930000027</v>
      </c>
      <c r="L17" s="58">
        <f t="shared" si="0"/>
        <v>99.20758911667879</v>
      </c>
      <c r="M17" s="479">
        <f>J8-M8</f>
        <v>0</v>
      </c>
      <c r="N17" s="479">
        <f>K8-N8</f>
        <v>0</v>
      </c>
    </row>
    <row r="18" spans="1:16" s="132" customFormat="1" ht="25.15" customHeight="1">
      <c r="A18" s="161" t="s">
        <v>199</v>
      </c>
      <c r="B18" s="135" t="s">
        <v>160</v>
      </c>
      <c r="C18" s="128" t="s">
        <v>101</v>
      </c>
      <c r="D18" s="48" t="s">
        <v>135</v>
      </c>
      <c r="E18" s="324"/>
      <c r="F18" s="324"/>
      <c r="G18" s="135"/>
      <c r="H18" s="135"/>
      <c r="I18" s="135"/>
      <c r="J18" s="136">
        <f>J35+J41+J24+J30</f>
        <v>16358.90814</v>
      </c>
      <c r="K18" s="136">
        <f>K35+K41+K24+K30</f>
        <v>16355.94614</v>
      </c>
      <c r="L18" s="58">
        <f t="shared" si="0"/>
        <v>99.981893657115435</v>
      </c>
      <c r="M18" s="436"/>
    </row>
    <row r="19" spans="1:16" s="5" customFormat="1" ht="46.15" hidden="1" customHeight="1">
      <c r="A19" s="289" t="s">
        <v>389</v>
      </c>
      <c r="B19" s="135" t="s">
        <v>160</v>
      </c>
      <c r="C19" s="128" t="s">
        <v>101</v>
      </c>
      <c r="D19" s="48" t="s">
        <v>135</v>
      </c>
      <c r="E19" s="48" t="s">
        <v>74</v>
      </c>
      <c r="F19" s="48"/>
      <c r="G19" s="49"/>
      <c r="H19" s="49"/>
      <c r="I19" s="49"/>
      <c r="J19" s="50">
        <f>J22</f>
        <v>0</v>
      </c>
      <c r="K19" s="50">
        <f>K22</f>
        <v>0</v>
      </c>
      <c r="L19" s="58" t="e">
        <f t="shared" si="0"/>
        <v>#DIV/0!</v>
      </c>
      <c r="M19" s="351"/>
      <c r="N19" s="129"/>
      <c r="O19" s="129"/>
      <c r="P19" s="129"/>
    </row>
    <row r="20" spans="1:16" s="5" customFormat="1" ht="31.5" hidden="1">
      <c r="A20" s="162" t="s">
        <v>343</v>
      </c>
      <c r="B20" s="135" t="s">
        <v>160</v>
      </c>
      <c r="C20" s="128" t="s">
        <v>101</v>
      </c>
      <c r="D20" s="48" t="s">
        <v>135</v>
      </c>
      <c r="E20" s="48" t="s">
        <v>74</v>
      </c>
      <c r="F20" s="48" t="s">
        <v>338</v>
      </c>
      <c r="G20" s="49"/>
      <c r="H20" s="49"/>
      <c r="I20" s="49"/>
      <c r="J20" s="50">
        <f t="shared" ref="J20:K23" si="1">J21</f>
        <v>0</v>
      </c>
      <c r="K20" s="50">
        <f t="shared" si="1"/>
        <v>0</v>
      </c>
      <c r="L20" s="58" t="e">
        <f t="shared" si="0"/>
        <v>#DIV/0!</v>
      </c>
      <c r="M20" s="432"/>
      <c r="N20" s="129"/>
      <c r="O20" s="129"/>
      <c r="P20" s="129"/>
    </row>
    <row r="21" spans="1:16" s="5" customFormat="1" ht="20.45" hidden="1" customHeight="1">
      <c r="A21" s="315" t="s">
        <v>360</v>
      </c>
      <c r="B21" s="135" t="s">
        <v>160</v>
      </c>
      <c r="C21" s="128" t="s">
        <v>101</v>
      </c>
      <c r="D21" s="48" t="s">
        <v>135</v>
      </c>
      <c r="E21" s="48" t="s">
        <v>74</v>
      </c>
      <c r="F21" s="48" t="s">
        <v>345</v>
      </c>
      <c r="G21" s="49"/>
      <c r="H21" s="49"/>
      <c r="I21" s="49"/>
      <c r="J21" s="50">
        <f t="shared" si="1"/>
        <v>0</v>
      </c>
      <c r="K21" s="50">
        <f t="shared" si="1"/>
        <v>0</v>
      </c>
      <c r="L21" s="58" t="e">
        <f t="shared" si="0"/>
        <v>#DIV/0!</v>
      </c>
      <c r="M21" s="432"/>
      <c r="N21" s="129"/>
      <c r="O21" s="129"/>
      <c r="P21" s="129"/>
    </row>
    <row r="22" spans="1:16" s="5" customFormat="1" ht="25.15" hidden="1" customHeight="1">
      <c r="A22" s="1" t="s">
        <v>151</v>
      </c>
      <c r="B22" s="135" t="s">
        <v>160</v>
      </c>
      <c r="C22" s="128" t="s">
        <v>101</v>
      </c>
      <c r="D22" s="48" t="s">
        <v>135</v>
      </c>
      <c r="E22" s="48" t="s">
        <v>74</v>
      </c>
      <c r="F22" s="48" t="s">
        <v>345</v>
      </c>
      <c r="G22" s="49" t="s">
        <v>163</v>
      </c>
      <c r="H22" s="49"/>
      <c r="I22" s="49"/>
      <c r="J22" s="50">
        <f t="shared" si="1"/>
        <v>0</v>
      </c>
      <c r="K22" s="50">
        <f t="shared" si="1"/>
        <v>0</v>
      </c>
      <c r="L22" s="58" t="e">
        <f t="shared" si="0"/>
        <v>#DIV/0!</v>
      </c>
      <c r="M22" s="432"/>
      <c r="N22" s="129"/>
      <c r="O22" s="129"/>
      <c r="P22" s="129"/>
    </row>
    <row r="23" spans="1:16" s="5" customFormat="1" ht="25.15" hidden="1" customHeight="1">
      <c r="A23" s="1" t="s">
        <v>168</v>
      </c>
      <c r="B23" s="135" t="s">
        <v>160</v>
      </c>
      <c r="C23" s="128" t="s">
        <v>101</v>
      </c>
      <c r="D23" s="48" t="s">
        <v>135</v>
      </c>
      <c r="E23" s="48" t="s">
        <v>74</v>
      </c>
      <c r="F23" s="48" t="s">
        <v>345</v>
      </c>
      <c r="G23" s="49" t="s">
        <v>163</v>
      </c>
      <c r="H23" s="49" t="s">
        <v>135</v>
      </c>
      <c r="I23" s="49"/>
      <c r="J23" s="50">
        <f t="shared" si="1"/>
        <v>0</v>
      </c>
      <c r="K23" s="50">
        <f t="shared" si="1"/>
        <v>0</v>
      </c>
      <c r="L23" s="58" t="e">
        <f t="shared" si="0"/>
        <v>#DIV/0!</v>
      </c>
      <c r="M23" s="432"/>
    </row>
    <row r="24" spans="1:16" s="5" customFormat="1" ht="34.15" hidden="1" customHeight="1">
      <c r="A24" s="364" t="s">
        <v>347</v>
      </c>
      <c r="B24" s="135" t="s">
        <v>160</v>
      </c>
      <c r="C24" s="128" t="s">
        <v>101</v>
      </c>
      <c r="D24" s="48" t="s">
        <v>135</v>
      </c>
      <c r="E24" s="48" t="s">
        <v>74</v>
      </c>
      <c r="F24" s="48" t="s">
        <v>345</v>
      </c>
      <c r="G24" s="49" t="s">
        <v>163</v>
      </c>
      <c r="H24" s="49" t="s">
        <v>135</v>
      </c>
      <c r="I24" s="49" t="s">
        <v>140</v>
      </c>
      <c r="J24" s="58">
        <f>'прил 3'!J320</f>
        <v>0</v>
      </c>
      <c r="K24" s="58">
        <f>'прил 3'!K320</f>
        <v>0</v>
      </c>
      <c r="L24" s="58" t="e">
        <f t="shared" si="0"/>
        <v>#DIV/0!</v>
      </c>
      <c r="M24" s="432"/>
      <c r="N24" s="130"/>
      <c r="O24" s="130"/>
      <c r="P24" s="130"/>
    </row>
    <row r="25" spans="1:16" s="5" customFormat="1" ht="34.15" customHeight="1">
      <c r="A25" s="289" t="s">
        <v>255</v>
      </c>
      <c r="B25" s="135" t="s">
        <v>160</v>
      </c>
      <c r="C25" s="128" t="s">
        <v>101</v>
      </c>
      <c r="D25" s="48" t="s">
        <v>135</v>
      </c>
      <c r="E25" s="48" t="s">
        <v>256</v>
      </c>
      <c r="F25" s="48"/>
      <c r="G25" s="49"/>
      <c r="H25" s="49"/>
      <c r="I25" s="49"/>
      <c r="J25" s="58">
        <f>J26+J31</f>
        <v>3147.90814</v>
      </c>
      <c r="K25" s="58">
        <f>K26+K31</f>
        <v>3144.94614</v>
      </c>
      <c r="L25" s="58">
        <f t="shared" si="0"/>
        <v>99.905905767631452</v>
      </c>
      <c r="M25" s="432"/>
      <c r="N25" s="130"/>
      <c r="O25" s="130"/>
      <c r="P25" s="130"/>
    </row>
    <row r="26" spans="1:16" s="5" customFormat="1" ht="31.5">
      <c r="A26" s="289" t="s">
        <v>320</v>
      </c>
      <c r="B26" s="135" t="s">
        <v>160</v>
      </c>
      <c r="C26" s="128" t="s">
        <v>101</v>
      </c>
      <c r="D26" s="48" t="s">
        <v>135</v>
      </c>
      <c r="E26" s="48" t="s">
        <v>256</v>
      </c>
      <c r="F26" s="48" t="s">
        <v>318</v>
      </c>
      <c r="G26" s="49"/>
      <c r="H26" s="49"/>
      <c r="I26" s="49"/>
      <c r="J26" s="50">
        <f t="shared" ref="J26:K29" si="2">J27</f>
        <v>13.223140000000001</v>
      </c>
      <c r="K26" s="50">
        <f t="shared" si="2"/>
        <v>13.223140000000001</v>
      </c>
      <c r="L26" s="58">
        <f t="shared" si="0"/>
        <v>100</v>
      </c>
      <c r="M26" s="432"/>
      <c r="N26" s="129"/>
      <c r="O26" s="129"/>
      <c r="P26" s="129"/>
    </row>
    <row r="27" spans="1:16" s="5" customFormat="1" ht="27" customHeight="1">
      <c r="A27" s="289" t="s">
        <v>321</v>
      </c>
      <c r="B27" s="135" t="s">
        <v>160</v>
      </c>
      <c r="C27" s="128" t="s">
        <v>101</v>
      </c>
      <c r="D27" s="48" t="s">
        <v>135</v>
      </c>
      <c r="E27" s="48" t="s">
        <v>256</v>
      </c>
      <c r="F27" s="48" t="s">
        <v>319</v>
      </c>
      <c r="G27" s="49"/>
      <c r="H27" s="49"/>
      <c r="I27" s="49"/>
      <c r="J27" s="50">
        <f t="shared" si="2"/>
        <v>13.223140000000001</v>
      </c>
      <c r="K27" s="50">
        <f t="shared" si="2"/>
        <v>13.223140000000001</v>
      </c>
      <c r="L27" s="58">
        <f t="shared" si="0"/>
        <v>100</v>
      </c>
      <c r="M27" s="432"/>
      <c r="N27" s="129"/>
      <c r="O27" s="129"/>
      <c r="P27" s="129"/>
    </row>
    <row r="28" spans="1:16" s="5" customFormat="1" ht="25.15" customHeight="1">
      <c r="A28" s="1" t="s">
        <v>151</v>
      </c>
      <c r="B28" s="135" t="s">
        <v>160</v>
      </c>
      <c r="C28" s="128" t="s">
        <v>101</v>
      </c>
      <c r="D28" s="48" t="s">
        <v>135</v>
      </c>
      <c r="E28" s="48" t="s">
        <v>256</v>
      </c>
      <c r="F28" s="48" t="s">
        <v>319</v>
      </c>
      <c r="G28" s="49" t="s">
        <v>163</v>
      </c>
      <c r="H28" s="49"/>
      <c r="I28" s="49"/>
      <c r="J28" s="50">
        <f t="shared" si="2"/>
        <v>13.223140000000001</v>
      </c>
      <c r="K28" s="50">
        <f t="shared" si="2"/>
        <v>13.223140000000001</v>
      </c>
      <c r="L28" s="58">
        <f t="shared" si="0"/>
        <v>100</v>
      </c>
      <c r="M28" s="432"/>
      <c r="N28" s="129"/>
      <c r="O28" s="129"/>
      <c r="P28" s="129"/>
    </row>
    <row r="29" spans="1:16" s="5" customFormat="1" ht="25.15" customHeight="1">
      <c r="A29" s="1" t="s">
        <v>168</v>
      </c>
      <c r="B29" s="135" t="s">
        <v>160</v>
      </c>
      <c r="C29" s="128" t="s">
        <v>101</v>
      </c>
      <c r="D29" s="48" t="s">
        <v>135</v>
      </c>
      <c r="E29" s="48" t="s">
        <v>256</v>
      </c>
      <c r="F29" s="48" t="s">
        <v>319</v>
      </c>
      <c r="G29" s="49" t="s">
        <v>163</v>
      </c>
      <c r="H29" s="49" t="s">
        <v>135</v>
      </c>
      <c r="I29" s="49"/>
      <c r="J29" s="50">
        <f t="shared" si="2"/>
        <v>13.223140000000001</v>
      </c>
      <c r="K29" s="50">
        <f t="shared" si="2"/>
        <v>13.223140000000001</v>
      </c>
      <c r="L29" s="58">
        <f t="shared" si="0"/>
        <v>100</v>
      </c>
      <c r="M29" s="432"/>
    </row>
    <row r="30" spans="1:16" s="5" customFormat="1" ht="24.6" customHeight="1">
      <c r="A30" s="314" t="s">
        <v>346</v>
      </c>
      <c r="B30" s="135" t="s">
        <v>160</v>
      </c>
      <c r="C30" s="128" t="s">
        <v>101</v>
      </c>
      <c r="D30" s="48" t="s">
        <v>135</v>
      </c>
      <c r="E30" s="48" t="s">
        <v>256</v>
      </c>
      <c r="F30" s="48" t="s">
        <v>319</v>
      </c>
      <c r="G30" s="49" t="s">
        <v>163</v>
      </c>
      <c r="H30" s="49" t="s">
        <v>135</v>
      </c>
      <c r="I30" s="49" t="s">
        <v>137</v>
      </c>
      <c r="J30" s="58">
        <f>'прил 3'!J204</f>
        <v>13.223140000000001</v>
      </c>
      <c r="K30" s="58">
        <f>'прил 3'!K204</f>
        <v>13.223140000000001</v>
      </c>
      <c r="L30" s="58">
        <f t="shared" si="0"/>
        <v>100</v>
      </c>
      <c r="M30" s="432"/>
      <c r="N30" s="130"/>
      <c r="O30" s="130"/>
      <c r="P30" s="130"/>
    </row>
    <row r="31" spans="1:16" s="5" customFormat="1" ht="31.5">
      <c r="A31" s="162" t="s">
        <v>343</v>
      </c>
      <c r="B31" s="135" t="s">
        <v>160</v>
      </c>
      <c r="C31" s="128" t="s">
        <v>101</v>
      </c>
      <c r="D31" s="48" t="s">
        <v>135</v>
      </c>
      <c r="E31" s="48" t="s">
        <v>256</v>
      </c>
      <c r="F31" s="48" t="s">
        <v>338</v>
      </c>
      <c r="G31" s="49"/>
      <c r="H31" s="49"/>
      <c r="I31" s="49"/>
      <c r="J31" s="50">
        <f t="shared" ref="J31:K34" si="3">J32</f>
        <v>3134.6849999999999</v>
      </c>
      <c r="K31" s="50">
        <f t="shared" si="3"/>
        <v>3131.723</v>
      </c>
      <c r="L31" s="58">
        <f t="shared" si="0"/>
        <v>99.905508846981434</v>
      </c>
      <c r="M31" s="432"/>
      <c r="N31" s="129"/>
      <c r="O31" s="129"/>
      <c r="P31" s="129"/>
    </row>
    <row r="32" spans="1:16" s="5" customFormat="1" ht="27" customHeight="1">
      <c r="A32" s="315" t="s">
        <v>360</v>
      </c>
      <c r="B32" s="135" t="s">
        <v>160</v>
      </c>
      <c r="C32" s="128" t="s">
        <v>101</v>
      </c>
      <c r="D32" s="48" t="s">
        <v>135</v>
      </c>
      <c r="E32" s="48" t="s">
        <v>256</v>
      </c>
      <c r="F32" s="48" t="s">
        <v>345</v>
      </c>
      <c r="G32" s="49"/>
      <c r="H32" s="49"/>
      <c r="I32" s="49"/>
      <c r="J32" s="50">
        <f t="shared" si="3"/>
        <v>3134.6849999999999</v>
      </c>
      <c r="K32" s="50">
        <f t="shared" si="3"/>
        <v>3131.723</v>
      </c>
      <c r="L32" s="58">
        <f t="shared" si="0"/>
        <v>99.905508846981434</v>
      </c>
      <c r="M32" s="432"/>
      <c r="N32" s="129"/>
      <c r="O32" s="129"/>
      <c r="P32" s="129"/>
    </row>
    <row r="33" spans="1:16" s="5" customFormat="1" ht="25.15" customHeight="1">
      <c r="A33" s="1" t="s">
        <v>151</v>
      </c>
      <c r="B33" s="135" t="s">
        <v>160</v>
      </c>
      <c r="C33" s="128" t="s">
        <v>101</v>
      </c>
      <c r="D33" s="48" t="s">
        <v>135</v>
      </c>
      <c r="E33" s="48" t="s">
        <v>256</v>
      </c>
      <c r="F33" s="48" t="s">
        <v>345</v>
      </c>
      <c r="G33" s="49" t="s">
        <v>163</v>
      </c>
      <c r="H33" s="49"/>
      <c r="I33" s="49"/>
      <c r="J33" s="50">
        <f t="shared" si="3"/>
        <v>3134.6849999999999</v>
      </c>
      <c r="K33" s="50">
        <f t="shared" si="3"/>
        <v>3131.723</v>
      </c>
      <c r="L33" s="58">
        <f t="shared" si="0"/>
        <v>99.905508846981434</v>
      </c>
      <c r="M33" s="432"/>
      <c r="N33" s="129"/>
      <c r="O33" s="129"/>
      <c r="P33" s="129"/>
    </row>
    <row r="34" spans="1:16" s="5" customFormat="1" ht="25.15" customHeight="1">
      <c r="A34" s="1" t="s">
        <v>168</v>
      </c>
      <c r="B34" s="135" t="s">
        <v>160</v>
      </c>
      <c r="C34" s="128" t="s">
        <v>101</v>
      </c>
      <c r="D34" s="48" t="s">
        <v>135</v>
      </c>
      <c r="E34" s="48" t="s">
        <v>256</v>
      </c>
      <c r="F34" s="48" t="s">
        <v>345</v>
      </c>
      <c r="G34" s="49" t="s">
        <v>163</v>
      </c>
      <c r="H34" s="49" t="s">
        <v>135</v>
      </c>
      <c r="I34" s="49"/>
      <c r="J34" s="50">
        <f t="shared" si="3"/>
        <v>3134.6849999999999</v>
      </c>
      <c r="K34" s="50">
        <f t="shared" si="3"/>
        <v>3131.723</v>
      </c>
      <c r="L34" s="58">
        <f t="shared" si="0"/>
        <v>99.905508846981434</v>
      </c>
      <c r="M34" s="432"/>
    </row>
    <row r="35" spans="1:16" s="5" customFormat="1" ht="37.15" customHeight="1">
      <c r="A35" s="364" t="s">
        <v>347</v>
      </c>
      <c r="B35" s="135" t="s">
        <v>160</v>
      </c>
      <c r="C35" s="128" t="s">
        <v>101</v>
      </c>
      <c r="D35" s="48" t="s">
        <v>135</v>
      </c>
      <c r="E35" s="48" t="s">
        <v>256</v>
      </c>
      <c r="F35" s="48" t="s">
        <v>345</v>
      </c>
      <c r="G35" s="49" t="s">
        <v>163</v>
      </c>
      <c r="H35" s="49" t="s">
        <v>135</v>
      </c>
      <c r="I35" s="49" t="s">
        <v>140</v>
      </c>
      <c r="J35" s="58">
        <f>'прил 3'!J323</f>
        <v>3134.6849999999999</v>
      </c>
      <c r="K35" s="58">
        <f>'прил 3'!K323</f>
        <v>3131.723</v>
      </c>
      <c r="L35" s="58">
        <f t="shared" si="0"/>
        <v>99.905508846981434</v>
      </c>
      <c r="M35" s="432"/>
      <c r="N35" s="130"/>
      <c r="O35" s="130"/>
      <c r="P35" s="130"/>
    </row>
    <row r="36" spans="1:16" s="5" customFormat="1" ht="109.9" customHeight="1">
      <c r="A36" s="410" t="s">
        <v>417</v>
      </c>
      <c r="B36" s="135" t="s">
        <v>160</v>
      </c>
      <c r="C36" s="128" t="s">
        <v>101</v>
      </c>
      <c r="D36" s="48" t="s">
        <v>135</v>
      </c>
      <c r="E36" s="48" t="s">
        <v>200</v>
      </c>
      <c r="F36" s="48"/>
      <c r="G36" s="49"/>
      <c r="H36" s="49"/>
      <c r="I36" s="49"/>
      <c r="J36" s="58">
        <f>J37</f>
        <v>13211</v>
      </c>
      <c r="K36" s="58">
        <f>K37</f>
        <v>13211</v>
      </c>
      <c r="L36" s="58">
        <f t="shared" si="0"/>
        <v>100</v>
      </c>
      <c r="M36" s="432"/>
      <c r="N36" s="130"/>
      <c r="O36" s="130"/>
      <c r="P36" s="130"/>
    </row>
    <row r="37" spans="1:16" s="5" customFormat="1" ht="37.9" customHeight="1">
      <c r="A37" s="1" t="s">
        <v>343</v>
      </c>
      <c r="B37" s="135" t="s">
        <v>160</v>
      </c>
      <c r="C37" s="128" t="s">
        <v>101</v>
      </c>
      <c r="D37" s="48" t="s">
        <v>135</v>
      </c>
      <c r="E37" s="48" t="s">
        <v>200</v>
      </c>
      <c r="F37" s="48" t="s">
        <v>338</v>
      </c>
      <c r="G37" s="49"/>
      <c r="H37" s="49"/>
      <c r="I37" s="49"/>
      <c r="J37" s="50">
        <f t="shared" ref="J37:K40" si="4">J38</f>
        <v>13211</v>
      </c>
      <c r="K37" s="50">
        <f t="shared" si="4"/>
        <v>13211</v>
      </c>
      <c r="L37" s="58">
        <f t="shared" si="0"/>
        <v>100</v>
      </c>
      <c r="M37" s="432"/>
      <c r="N37" s="129"/>
      <c r="O37" s="129"/>
      <c r="P37" s="129"/>
    </row>
    <row r="38" spans="1:16" s="5" customFormat="1" ht="27" customHeight="1">
      <c r="A38" s="315" t="s">
        <v>360</v>
      </c>
      <c r="B38" s="135" t="s">
        <v>160</v>
      </c>
      <c r="C38" s="128" t="s">
        <v>101</v>
      </c>
      <c r="D38" s="48" t="s">
        <v>135</v>
      </c>
      <c r="E38" s="48" t="s">
        <v>200</v>
      </c>
      <c r="F38" s="48" t="s">
        <v>345</v>
      </c>
      <c r="G38" s="49"/>
      <c r="H38" s="49"/>
      <c r="I38" s="49"/>
      <c r="J38" s="50">
        <f t="shared" si="4"/>
        <v>13211</v>
      </c>
      <c r="K38" s="50">
        <f t="shared" si="4"/>
        <v>13211</v>
      </c>
      <c r="L38" s="58">
        <f t="shared" si="0"/>
        <v>100</v>
      </c>
      <c r="M38" s="432"/>
      <c r="N38" s="129"/>
      <c r="O38" s="129"/>
      <c r="P38" s="129"/>
    </row>
    <row r="39" spans="1:16" s="5" customFormat="1" ht="25.15" customHeight="1">
      <c r="A39" s="1" t="s">
        <v>151</v>
      </c>
      <c r="B39" s="135" t="s">
        <v>160</v>
      </c>
      <c r="C39" s="128" t="s">
        <v>101</v>
      </c>
      <c r="D39" s="48" t="s">
        <v>135</v>
      </c>
      <c r="E39" s="48" t="s">
        <v>200</v>
      </c>
      <c r="F39" s="48" t="s">
        <v>345</v>
      </c>
      <c r="G39" s="49" t="s">
        <v>163</v>
      </c>
      <c r="H39" s="49"/>
      <c r="I39" s="49"/>
      <c r="J39" s="50">
        <f t="shared" si="4"/>
        <v>13211</v>
      </c>
      <c r="K39" s="50">
        <f t="shared" si="4"/>
        <v>13211</v>
      </c>
      <c r="L39" s="58">
        <f t="shared" si="0"/>
        <v>100</v>
      </c>
      <c r="M39" s="432"/>
      <c r="N39" s="129"/>
      <c r="O39" s="129"/>
      <c r="P39" s="129"/>
    </row>
    <row r="40" spans="1:16" s="5" customFormat="1" ht="25.15" customHeight="1">
      <c r="A40" s="1" t="s">
        <v>168</v>
      </c>
      <c r="B40" s="135" t="s">
        <v>160</v>
      </c>
      <c r="C40" s="128" t="s">
        <v>101</v>
      </c>
      <c r="D40" s="48" t="s">
        <v>135</v>
      </c>
      <c r="E40" s="48" t="s">
        <v>200</v>
      </c>
      <c r="F40" s="48" t="s">
        <v>345</v>
      </c>
      <c r="G40" s="49" t="s">
        <v>163</v>
      </c>
      <c r="H40" s="49" t="s">
        <v>135</v>
      </c>
      <c r="I40" s="49"/>
      <c r="J40" s="50">
        <f t="shared" si="4"/>
        <v>13211</v>
      </c>
      <c r="K40" s="50">
        <f t="shared" si="4"/>
        <v>13211</v>
      </c>
      <c r="L40" s="58">
        <f t="shared" si="0"/>
        <v>100</v>
      </c>
      <c r="M40" s="432"/>
    </row>
    <row r="41" spans="1:16" s="5" customFormat="1" ht="37.15" customHeight="1">
      <c r="A41" s="313" t="s">
        <v>347</v>
      </c>
      <c r="B41" s="135" t="s">
        <v>160</v>
      </c>
      <c r="C41" s="128" t="s">
        <v>101</v>
      </c>
      <c r="D41" s="48" t="s">
        <v>135</v>
      </c>
      <c r="E41" s="48" t="s">
        <v>200</v>
      </c>
      <c r="F41" s="48" t="s">
        <v>345</v>
      </c>
      <c r="G41" s="49" t="s">
        <v>163</v>
      </c>
      <c r="H41" s="49" t="s">
        <v>135</v>
      </c>
      <c r="I41" s="49" t="s">
        <v>140</v>
      </c>
      <c r="J41" s="58">
        <f>'прил 3'!J326</f>
        <v>13211</v>
      </c>
      <c r="K41" s="58">
        <f>'прил 3'!K326</f>
        <v>13211</v>
      </c>
      <c r="L41" s="58">
        <f t="shared" si="0"/>
        <v>100</v>
      </c>
      <c r="M41" s="432"/>
      <c r="N41" s="130"/>
      <c r="O41" s="130"/>
      <c r="P41" s="130"/>
    </row>
    <row r="42" spans="1:16" s="5" customFormat="1" ht="18.75" customHeight="1">
      <c r="A42" s="127" t="s">
        <v>350</v>
      </c>
      <c r="B42" s="135" t="s">
        <v>160</v>
      </c>
      <c r="C42" s="128" t="s">
        <v>101</v>
      </c>
      <c r="D42" s="48" t="s">
        <v>160</v>
      </c>
      <c r="E42" s="48"/>
      <c r="F42" s="48"/>
      <c r="G42" s="49"/>
      <c r="H42" s="49"/>
      <c r="I42" s="49"/>
      <c r="J42" s="58">
        <f>J43+J49+J55+J61+J67</f>
        <v>52387.37</v>
      </c>
      <c r="K42" s="58">
        <f>K43+K49+K55+K61+K67</f>
        <v>51935.843000000001</v>
      </c>
      <c r="L42" s="58">
        <f t="shared" si="0"/>
        <v>99.138099507572136</v>
      </c>
      <c r="M42" s="432"/>
      <c r="N42" s="130"/>
      <c r="O42" s="130"/>
      <c r="P42" s="130"/>
    </row>
    <row r="43" spans="1:16" s="5" customFormat="1" ht="50.45" customHeight="1">
      <c r="A43" s="289" t="s">
        <v>79</v>
      </c>
      <c r="B43" s="135" t="s">
        <v>160</v>
      </c>
      <c r="C43" s="128" t="s">
        <v>101</v>
      </c>
      <c r="D43" s="48" t="s">
        <v>160</v>
      </c>
      <c r="E43" s="48" t="s">
        <v>7</v>
      </c>
      <c r="F43" s="48"/>
      <c r="G43" s="49"/>
      <c r="H43" s="49"/>
      <c r="I43" s="49"/>
      <c r="J43" s="50">
        <f>J46</f>
        <v>98.57</v>
      </c>
      <c r="K43" s="50">
        <f>K46</f>
        <v>95.066999999999993</v>
      </c>
      <c r="L43" s="58">
        <f t="shared" si="0"/>
        <v>96.446180379425783</v>
      </c>
      <c r="M43" s="432"/>
      <c r="N43" s="129"/>
      <c r="O43" s="129"/>
      <c r="P43" s="129"/>
    </row>
    <row r="44" spans="1:16" s="5" customFormat="1" ht="39.6" customHeight="1">
      <c r="A44" s="1" t="s">
        <v>343</v>
      </c>
      <c r="B44" s="135" t="s">
        <v>160</v>
      </c>
      <c r="C44" s="128" t="s">
        <v>101</v>
      </c>
      <c r="D44" s="48" t="s">
        <v>160</v>
      </c>
      <c r="E44" s="48" t="s">
        <v>7</v>
      </c>
      <c r="F44" s="48" t="s">
        <v>338</v>
      </c>
      <c r="G44" s="49"/>
      <c r="H44" s="49"/>
      <c r="I44" s="49"/>
      <c r="J44" s="50">
        <f t="shared" ref="J44:K47" si="5">J45</f>
        <v>98.57</v>
      </c>
      <c r="K44" s="50">
        <f t="shared" si="5"/>
        <v>95.066999999999993</v>
      </c>
      <c r="L44" s="58">
        <f t="shared" si="0"/>
        <v>96.446180379425783</v>
      </c>
      <c r="M44" s="432"/>
      <c r="N44" s="129"/>
      <c r="O44" s="129"/>
      <c r="P44" s="129"/>
    </row>
    <row r="45" spans="1:16" s="5" customFormat="1" ht="22.9" customHeight="1">
      <c r="A45" s="315" t="s">
        <v>360</v>
      </c>
      <c r="B45" s="135" t="s">
        <v>160</v>
      </c>
      <c r="C45" s="128" t="s">
        <v>101</v>
      </c>
      <c r="D45" s="48" t="s">
        <v>160</v>
      </c>
      <c r="E45" s="48" t="s">
        <v>7</v>
      </c>
      <c r="F45" s="48" t="s">
        <v>345</v>
      </c>
      <c r="G45" s="49"/>
      <c r="H45" s="49"/>
      <c r="I45" s="49"/>
      <c r="J45" s="50">
        <f t="shared" si="5"/>
        <v>98.57</v>
      </c>
      <c r="K45" s="50">
        <f t="shared" si="5"/>
        <v>95.066999999999993</v>
      </c>
      <c r="L45" s="58">
        <f t="shared" si="0"/>
        <v>96.446180379425783</v>
      </c>
      <c r="M45" s="432"/>
      <c r="N45" s="129"/>
      <c r="O45" s="129"/>
      <c r="P45" s="129"/>
    </row>
    <row r="46" spans="1:16" s="5" customFormat="1" ht="25.15" customHeight="1">
      <c r="A46" s="122" t="s">
        <v>157</v>
      </c>
      <c r="B46" s="135" t="s">
        <v>160</v>
      </c>
      <c r="C46" s="128" t="s">
        <v>101</v>
      </c>
      <c r="D46" s="48" t="s">
        <v>160</v>
      </c>
      <c r="E46" s="48" t="s">
        <v>7</v>
      </c>
      <c r="F46" s="48" t="s">
        <v>345</v>
      </c>
      <c r="G46" s="49" t="s">
        <v>161</v>
      </c>
      <c r="H46" s="49"/>
      <c r="I46" s="49"/>
      <c r="J46" s="50">
        <f t="shared" si="5"/>
        <v>98.57</v>
      </c>
      <c r="K46" s="50">
        <f t="shared" si="5"/>
        <v>95.066999999999993</v>
      </c>
      <c r="L46" s="58">
        <f t="shared" si="0"/>
        <v>96.446180379425783</v>
      </c>
      <c r="M46" s="432"/>
      <c r="N46" s="129"/>
      <c r="O46" s="129"/>
      <c r="P46" s="129"/>
    </row>
    <row r="47" spans="1:16" s="5" customFormat="1" ht="25.15" customHeight="1">
      <c r="A47" s="122" t="s">
        <v>167</v>
      </c>
      <c r="B47" s="135" t="s">
        <v>160</v>
      </c>
      <c r="C47" s="128" t="s">
        <v>101</v>
      </c>
      <c r="D47" s="48" t="s">
        <v>160</v>
      </c>
      <c r="E47" s="48" t="s">
        <v>7</v>
      </c>
      <c r="F47" s="48" t="s">
        <v>345</v>
      </c>
      <c r="G47" s="49" t="s">
        <v>161</v>
      </c>
      <c r="H47" s="49" t="s">
        <v>159</v>
      </c>
      <c r="I47" s="49"/>
      <c r="J47" s="50">
        <f t="shared" si="5"/>
        <v>98.57</v>
      </c>
      <c r="K47" s="50">
        <f t="shared" si="5"/>
        <v>95.066999999999993</v>
      </c>
      <c r="L47" s="58">
        <f t="shared" si="0"/>
        <v>96.446180379425783</v>
      </c>
      <c r="M47" s="432"/>
    </row>
    <row r="48" spans="1:16" s="5" customFormat="1" ht="36.6" customHeight="1">
      <c r="A48" s="313" t="s">
        <v>347</v>
      </c>
      <c r="B48" s="135" t="s">
        <v>160</v>
      </c>
      <c r="C48" s="128" t="s">
        <v>101</v>
      </c>
      <c r="D48" s="48" t="s">
        <v>160</v>
      </c>
      <c r="E48" s="48" t="s">
        <v>7</v>
      </c>
      <c r="F48" s="48" t="s">
        <v>345</v>
      </c>
      <c r="G48" s="49" t="s">
        <v>161</v>
      </c>
      <c r="H48" s="49" t="s">
        <v>159</v>
      </c>
      <c r="I48" s="49" t="s">
        <v>140</v>
      </c>
      <c r="J48" s="58">
        <f>'прил 3'!J422</f>
        <v>98.57</v>
      </c>
      <c r="K48" s="58">
        <f>'прил 3'!K422</f>
        <v>95.066999999999993</v>
      </c>
      <c r="L48" s="58">
        <f t="shared" si="0"/>
        <v>96.446180379425783</v>
      </c>
      <c r="M48" s="432"/>
      <c r="N48" s="130"/>
      <c r="O48" s="130"/>
      <c r="P48" s="130"/>
    </row>
    <row r="49" spans="1:16" s="5" customFormat="1" ht="49.9" customHeight="1">
      <c r="A49" s="289" t="s">
        <v>389</v>
      </c>
      <c r="B49" s="135" t="s">
        <v>160</v>
      </c>
      <c r="C49" s="128" t="s">
        <v>101</v>
      </c>
      <c r="D49" s="48" t="s">
        <v>160</v>
      </c>
      <c r="E49" s="48" t="s">
        <v>74</v>
      </c>
      <c r="F49" s="48"/>
      <c r="G49" s="49"/>
      <c r="H49" s="49"/>
      <c r="I49" s="49"/>
      <c r="J49" s="50">
        <f>J52</f>
        <v>6</v>
      </c>
      <c r="K49" s="50">
        <f>K52</f>
        <v>6</v>
      </c>
      <c r="L49" s="58">
        <f t="shared" si="0"/>
        <v>100</v>
      </c>
      <c r="M49" s="351"/>
      <c r="N49" s="129"/>
      <c r="O49" s="129"/>
      <c r="P49" s="129"/>
    </row>
    <row r="50" spans="1:16" s="5" customFormat="1" ht="39.75" customHeight="1">
      <c r="A50" s="162" t="s">
        <v>343</v>
      </c>
      <c r="B50" s="135" t="s">
        <v>160</v>
      </c>
      <c r="C50" s="128" t="s">
        <v>101</v>
      </c>
      <c r="D50" s="48" t="s">
        <v>160</v>
      </c>
      <c r="E50" s="48" t="s">
        <v>74</v>
      </c>
      <c r="F50" s="48" t="s">
        <v>338</v>
      </c>
      <c r="G50" s="49"/>
      <c r="H50" s="49"/>
      <c r="I50" s="49"/>
      <c r="J50" s="50">
        <f t="shared" ref="J50:K53" si="6">J51</f>
        <v>6</v>
      </c>
      <c r="K50" s="50">
        <f t="shared" si="6"/>
        <v>6</v>
      </c>
      <c r="L50" s="58">
        <f t="shared" si="0"/>
        <v>100</v>
      </c>
      <c r="M50" s="432"/>
      <c r="N50" s="129"/>
      <c r="O50" s="129"/>
      <c r="P50" s="129"/>
    </row>
    <row r="51" spans="1:16" s="5" customFormat="1" ht="27" customHeight="1">
      <c r="A51" s="315" t="s">
        <v>360</v>
      </c>
      <c r="B51" s="135" t="s">
        <v>160</v>
      </c>
      <c r="C51" s="128" t="s">
        <v>101</v>
      </c>
      <c r="D51" s="48" t="s">
        <v>160</v>
      </c>
      <c r="E51" s="48" t="s">
        <v>74</v>
      </c>
      <c r="F51" s="48" t="s">
        <v>345</v>
      </c>
      <c r="G51" s="49"/>
      <c r="H51" s="49"/>
      <c r="I51" s="49"/>
      <c r="J51" s="50">
        <f t="shared" si="6"/>
        <v>6</v>
      </c>
      <c r="K51" s="50">
        <f t="shared" si="6"/>
        <v>6</v>
      </c>
      <c r="L51" s="58">
        <f t="shared" si="0"/>
        <v>100</v>
      </c>
      <c r="M51" s="432"/>
      <c r="N51" s="129"/>
      <c r="O51" s="129"/>
      <c r="P51" s="129"/>
    </row>
    <row r="52" spans="1:16" s="5" customFormat="1" ht="25.15" customHeight="1">
      <c r="A52" s="1" t="s">
        <v>151</v>
      </c>
      <c r="B52" s="135" t="s">
        <v>160</v>
      </c>
      <c r="C52" s="128" t="s">
        <v>101</v>
      </c>
      <c r="D52" s="48" t="s">
        <v>160</v>
      </c>
      <c r="E52" s="48" t="s">
        <v>74</v>
      </c>
      <c r="F52" s="48" t="s">
        <v>345</v>
      </c>
      <c r="G52" s="49" t="s">
        <v>163</v>
      </c>
      <c r="H52" s="49"/>
      <c r="I52" s="49"/>
      <c r="J52" s="50">
        <f t="shared" si="6"/>
        <v>6</v>
      </c>
      <c r="K52" s="50">
        <f t="shared" si="6"/>
        <v>6</v>
      </c>
      <c r="L52" s="58">
        <f t="shared" si="0"/>
        <v>100</v>
      </c>
      <c r="M52" s="432"/>
      <c r="N52" s="129"/>
      <c r="O52" s="129"/>
      <c r="P52" s="129"/>
    </row>
    <row r="53" spans="1:16" s="5" customFormat="1" ht="25.15" customHeight="1">
      <c r="A53" s="121" t="s">
        <v>247</v>
      </c>
      <c r="B53" s="135" t="s">
        <v>160</v>
      </c>
      <c r="C53" s="128" t="s">
        <v>101</v>
      </c>
      <c r="D53" s="48" t="s">
        <v>160</v>
      </c>
      <c r="E53" s="48" t="s">
        <v>74</v>
      </c>
      <c r="F53" s="48" t="s">
        <v>345</v>
      </c>
      <c r="G53" s="49" t="s">
        <v>163</v>
      </c>
      <c r="H53" s="49" t="s">
        <v>160</v>
      </c>
      <c r="I53" s="49"/>
      <c r="J53" s="50">
        <f t="shared" si="6"/>
        <v>6</v>
      </c>
      <c r="K53" s="50">
        <f t="shared" si="6"/>
        <v>6</v>
      </c>
      <c r="L53" s="58">
        <f t="shared" si="0"/>
        <v>100</v>
      </c>
      <c r="M53" s="432"/>
    </row>
    <row r="54" spans="1:16" s="5" customFormat="1" ht="35.450000000000003" customHeight="1">
      <c r="A54" s="313" t="s">
        <v>347</v>
      </c>
      <c r="B54" s="135" t="s">
        <v>160</v>
      </c>
      <c r="C54" s="128" t="s">
        <v>101</v>
      </c>
      <c r="D54" s="48" t="s">
        <v>160</v>
      </c>
      <c r="E54" s="48" t="s">
        <v>74</v>
      </c>
      <c r="F54" s="48" t="s">
        <v>345</v>
      </c>
      <c r="G54" s="49" t="s">
        <v>163</v>
      </c>
      <c r="H54" s="49" t="s">
        <v>160</v>
      </c>
      <c r="I54" s="49" t="s">
        <v>140</v>
      </c>
      <c r="J54" s="58">
        <f>'прил 3'!J332</f>
        <v>6</v>
      </c>
      <c r="K54" s="58">
        <f>'прил 3'!K332</f>
        <v>6</v>
      </c>
      <c r="L54" s="58">
        <f t="shared" si="0"/>
        <v>100</v>
      </c>
      <c r="M54" s="432"/>
      <c r="N54" s="130"/>
      <c r="O54" s="130"/>
      <c r="P54" s="130"/>
    </row>
    <row r="55" spans="1:16" s="5" customFormat="1" ht="25.15" customHeight="1">
      <c r="A55" s="1" t="s">
        <v>254</v>
      </c>
      <c r="B55" s="135" t="s">
        <v>160</v>
      </c>
      <c r="C55" s="128" t="s">
        <v>101</v>
      </c>
      <c r="D55" s="48" t="s">
        <v>160</v>
      </c>
      <c r="E55" s="48" t="s">
        <v>253</v>
      </c>
      <c r="F55" s="48"/>
      <c r="G55" s="49"/>
      <c r="H55" s="49"/>
      <c r="I55" s="49"/>
      <c r="J55" s="50">
        <f>J58</f>
        <v>6617.5</v>
      </c>
      <c r="K55" s="50">
        <f>K58</f>
        <v>6598.9059999999999</v>
      </c>
      <c r="L55" s="58">
        <f t="shared" si="0"/>
        <v>99.719017755950134</v>
      </c>
      <c r="M55" s="432"/>
      <c r="N55" s="129"/>
      <c r="O55" s="129"/>
      <c r="P55" s="129"/>
    </row>
    <row r="56" spans="1:16" s="5" customFormat="1" ht="39.75" customHeight="1">
      <c r="A56" s="162" t="s">
        <v>343</v>
      </c>
      <c r="B56" s="135" t="s">
        <v>160</v>
      </c>
      <c r="C56" s="128" t="s">
        <v>101</v>
      </c>
      <c r="D56" s="48" t="s">
        <v>160</v>
      </c>
      <c r="E56" s="48" t="s">
        <v>253</v>
      </c>
      <c r="F56" s="48" t="s">
        <v>338</v>
      </c>
      <c r="G56" s="49"/>
      <c r="H56" s="49"/>
      <c r="I56" s="49"/>
      <c r="J56" s="50">
        <f t="shared" ref="J56:K59" si="7">J57</f>
        <v>6617.5</v>
      </c>
      <c r="K56" s="50">
        <f t="shared" si="7"/>
        <v>6598.9059999999999</v>
      </c>
      <c r="L56" s="58">
        <f t="shared" si="0"/>
        <v>99.719017755950134</v>
      </c>
      <c r="M56" s="432"/>
      <c r="N56" s="129"/>
      <c r="O56" s="129"/>
      <c r="P56" s="129"/>
    </row>
    <row r="57" spans="1:16" s="5" customFormat="1" ht="27" customHeight="1">
      <c r="A57" s="315" t="s">
        <v>360</v>
      </c>
      <c r="B57" s="135" t="s">
        <v>160</v>
      </c>
      <c r="C57" s="128" t="s">
        <v>101</v>
      </c>
      <c r="D57" s="48" t="s">
        <v>160</v>
      </c>
      <c r="E57" s="48" t="s">
        <v>253</v>
      </c>
      <c r="F57" s="48" t="s">
        <v>345</v>
      </c>
      <c r="G57" s="49"/>
      <c r="H57" s="49"/>
      <c r="I57" s="49"/>
      <c r="J57" s="50">
        <f t="shared" si="7"/>
        <v>6617.5</v>
      </c>
      <c r="K57" s="50">
        <f t="shared" si="7"/>
        <v>6598.9059999999999</v>
      </c>
      <c r="L57" s="58">
        <f t="shared" si="0"/>
        <v>99.719017755950134</v>
      </c>
      <c r="M57" s="432"/>
      <c r="N57" s="129"/>
      <c r="O57" s="129"/>
      <c r="P57" s="129"/>
    </row>
    <row r="58" spans="1:16" s="5" customFormat="1" ht="25.15" customHeight="1">
      <c r="A58" s="1" t="s">
        <v>151</v>
      </c>
      <c r="B58" s="135" t="s">
        <v>160</v>
      </c>
      <c r="C58" s="128" t="s">
        <v>101</v>
      </c>
      <c r="D58" s="48" t="s">
        <v>160</v>
      </c>
      <c r="E58" s="48" t="s">
        <v>253</v>
      </c>
      <c r="F58" s="48" t="s">
        <v>345</v>
      </c>
      <c r="G58" s="49" t="s">
        <v>163</v>
      </c>
      <c r="H58" s="49"/>
      <c r="I58" s="49"/>
      <c r="J58" s="50">
        <f t="shared" si="7"/>
        <v>6617.5</v>
      </c>
      <c r="K58" s="50">
        <f t="shared" si="7"/>
        <v>6598.9059999999999</v>
      </c>
      <c r="L58" s="58">
        <f t="shared" si="0"/>
        <v>99.719017755950134</v>
      </c>
      <c r="M58" s="432"/>
      <c r="N58" s="129"/>
      <c r="O58" s="129"/>
      <c r="P58" s="129"/>
    </row>
    <row r="59" spans="1:16" s="5" customFormat="1" ht="25.15" customHeight="1">
      <c r="A59" s="121" t="s">
        <v>247</v>
      </c>
      <c r="B59" s="135" t="s">
        <v>160</v>
      </c>
      <c r="C59" s="128" t="s">
        <v>101</v>
      </c>
      <c r="D59" s="48" t="s">
        <v>160</v>
      </c>
      <c r="E59" s="48" t="s">
        <v>253</v>
      </c>
      <c r="F59" s="48" t="s">
        <v>345</v>
      </c>
      <c r="G59" s="49" t="s">
        <v>163</v>
      </c>
      <c r="H59" s="49" t="s">
        <v>160</v>
      </c>
      <c r="I59" s="49"/>
      <c r="J59" s="50">
        <f t="shared" si="7"/>
        <v>6617.5</v>
      </c>
      <c r="K59" s="50">
        <f t="shared" si="7"/>
        <v>6598.9059999999999</v>
      </c>
      <c r="L59" s="58">
        <f t="shared" si="0"/>
        <v>99.719017755950134</v>
      </c>
      <c r="M59" s="432"/>
    </row>
    <row r="60" spans="1:16" s="5" customFormat="1" ht="35.450000000000003" customHeight="1">
      <c r="A60" s="313" t="s">
        <v>347</v>
      </c>
      <c r="B60" s="135" t="s">
        <v>160</v>
      </c>
      <c r="C60" s="128" t="s">
        <v>101</v>
      </c>
      <c r="D60" s="48" t="s">
        <v>160</v>
      </c>
      <c r="E60" s="48" t="s">
        <v>253</v>
      </c>
      <c r="F60" s="48" t="s">
        <v>345</v>
      </c>
      <c r="G60" s="49" t="s">
        <v>163</v>
      </c>
      <c r="H60" s="49" t="s">
        <v>160</v>
      </c>
      <c r="I60" s="49" t="s">
        <v>140</v>
      </c>
      <c r="J60" s="58">
        <f>'прил 3'!J335</f>
        <v>6617.5</v>
      </c>
      <c r="K60" s="58">
        <f>'прил 3'!K335</f>
        <v>6598.9059999999999</v>
      </c>
      <c r="L60" s="58">
        <f t="shared" si="0"/>
        <v>99.719017755950134</v>
      </c>
      <c r="M60" s="432"/>
      <c r="N60" s="130"/>
      <c r="O60" s="130"/>
      <c r="P60" s="130"/>
    </row>
    <row r="61" spans="1:16" s="5" customFormat="1" ht="64.900000000000006" customHeight="1">
      <c r="A61" s="290" t="s">
        <v>311</v>
      </c>
      <c r="B61" s="135" t="s">
        <v>160</v>
      </c>
      <c r="C61" s="128" t="s">
        <v>101</v>
      </c>
      <c r="D61" s="48" t="s">
        <v>160</v>
      </c>
      <c r="E61" s="325">
        <v>77070</v>
      </c>
      <c r="F61" s="325"/>
      <c r="G61" s="49"/>
      <c r="H61" s="49"/>
      <c r="I61" s="49"/>
      <c r="J61" s="50">
        <f>J62</f>
        <v>1435.3</v>
      </c>
      <c r="K61" s="50">
        <f>K62</f>
        <v>1005.87</v>
      </c>
      <c r="L61" s="58">
        <f t="shared" si="0"/>
        <v>70.080819340904341</v>
      </c>
      <c r="M61" s="432"/>
    </row>
    <row r="62" spans="1:16" s="5" customFormat="1" ht="42.6" customHeight="1">
      <c r="A62" s="162" t="s">
        <v>343</v>
      </c>
      <c r="B62" s="135" t="s">
        <v>160</v>
      </c>
      <c r="C62" s="128" t="s">
        <v>101</v>
      </c>
      <c r="D62" s="48" t="s">
        <v>160</v>
      </c>
      <c r="E62" s="325">
        <v>77070</v>
      </c>
      <c r="F62" s="325">
        <v>600</v>
      </c>
      <c r="G62" s="49"/>
      <c r="H62" s="49"/>
      <c r="I62" s="49"/>
      <c r="J62" s="50">
        <f t="shared" ref="J62:K64" si="8">J63</f>
        <v>1435.3</v>
      </c>
      <c r="K62" s="50">
        <f t="shared" si="8"/>
        <v>1005.87</v>
      </c>
      <c r="L62" s="58">
        <f t="shared" si="0"/>
        <v>70.080819340904341</v>
      </c>
      <c r="M62" s="432"/>
    </row>
    <row r="63" spans="1:16" s="5" customFormat="1" ht="27" customHeight="1">
      <c r="A63" s="315" t="s">
        <v>360</v>
      </c>
      <c r="B63" s="135" t="s">
        <v>160</v>
      </c>
      <c r="C63" s="128" t="s">
        <v>101</v>
      </c>
      <c r="D63" s="48" t="s">
        <v>160</v>
      </c>
      <c r="E63" s="325">
        <v>77070</v>
      </c>
      <c r="F63" s="325">
        <v>610</v>
      </c>
      <c r="G63" s="49"/>
      <c r="H63" s="49"/>
      <c r="I63" s="49"/>
      <c r="J63" s="50">
        <f t="shared" si="8"/>
        <v>1435.3</v>
      </c>
      <c r="K63" s="50">
        <f t="shared" si="8"/>
        <v>1005.87</v>
      </c>
      <c r="L63" s="58">
        <f t="shared" si="0"/>
        <v>70.080819340904341</v>
      </c>
      <c r="M63" s="432"/>
    </row>
    <row r="64" spans="1:16" s="5" customFormat="1" ht="25.15" customHeight="1">
      <c r="A64" s="1" t="s">
        <v>157</v>
      </c>
      <c r="B64" s="135" t="s">
        <v>160</v>
      </c>
      <c r="C64" s="128" t="s">
        <v>101</v>
      </c>
      <c r="D64" s="48" t="s">
        <v>160</v>
      </c>
      <c r="E64" s="325">
        <v>77070</v>
      </c>
      <c r="F64" s="325">
        <v>610</v>
      </c>
      <c r="G64" s="49" t="s">
        <v>161</v>
      </c>
      <c r="H64" s="49"/>
      <c r="I64" s="49"/>
      <c r="J64" s="50">
        <f t="shared" si="8"/>
        <v>1435.3</v>
      </c>
      <c r="K64" s="50">
        <f t="shared" si="8"/>
        <v>1005.87</v>
      </c>
      <c r="L64" s="58">
        <f t="shared" si="0"/>
        <v>70.080819340904341</v>
      </c>
      <c r="M64" s="432"/>
    </row>
    <row r="65" spans="1:16" s="5" customFormat="1" ht="25.15" customHeight="1">
      <c r="A65" s="165" t="s">
        <v>167</v>
      </c>
      <c r="B65" s="135" t="s">
        <v>160</v>
      </c>
      <c r="C65" s="128" t="s">
        <v>101</v>
      </c>
      <c r="D65" s="48" t="s">
        <v>160</v>
      </c>
      <c r="E65" s="325">
        <v>77070</v>
      </c>
      <c r="F65" s="325">
        <v>610</v>
      </c>
      <c r="G65" s="49" t="s">
        <v>161</v>
      </c>
      <c r="H65" s="49" t="s">
        <v>159</v>
      </c>
      <c r="I65" s="49"/>
      <c r="J65" s="50">
        <f>J66</f>
        <v>1435.3</v>
      </c>
      <c r="K65" s="58">
        <f>SUM(K66)</f>
        <v>1005.87</v>
      </c>
      <c r="L65" s="58">
        <f t="shared" si="0"/>
        <v>70.080819340904341</v>
      </c>
      <c r="M65" s="432"/>
    </row>
    <row r="66" spans="1:16" s="5" customFormat="1" ht="28.9" customHeight="1">
      <c r="A66" s="313" t="s">
        <v>347</v>
      </c>
      <c r="B66" s="135" t="s">
        <v>160</v>
      </c>
      <c r="C66" s="128" t="s">
        <v>101</v>
      </c>
      <c r="D66" s="48" t="s">
        <v>160</v>
      </c>
      <c r="E66" s="325">
        <v>77070</v>
      </c>
      <c r="F66" s="325">
        <v>610</v>
      </c>
      <c r="G66" s="49" t="s">
        <v>161</v>
      </c>
      <c r="H66" s="49" t="s">
        <v>159</v>
      </c>
      <c r="I66" s="49" t="s">
        <v>140</v>
      </c>
      <c r="J66" s="50">
        <f>'прил 3'!J424</f>
        <v>1435.3</v>
      </c>
      <c r="K66" s="50">
        <f>'прил 3'!K424</f>
        <v>1005.87</v>
      </c>
      <c r="L66" s="58">
        <f t="shared" si="0"/>
        <v>70.080819340904341</v>
      </c>
      <c r="M66" s="432"/>
    </row>
    <row r="67" spans="1:16" ht="124.15" customHeight="1">
      <c r="A67" s="291" t="s">
        <v>418</v>
      </c>
      <c r="B67" s="135" t="s">
        <v>160</v>
      </c>
      <c r="C67" s="49" t="s">
        <v>101</v>
      </c>
      <c r="D67" s="49" t="s">
        <v>160</v>
      </c>
      <c r="E67" s="48" t="s">
        <v>202</v>
      </c>
      <c r="F67" s="48"/>
      <c r="G67" s="48"/>
      <c r="H67" s="48"/>
      <c r="I67" s="48"/>
      <c r="J67" s="58">
        <f t="shared" ref="J67:K71" si="9">J68</f>
        <v>44230</v>
      </c>
      <c r="K67" s="58">
        <f t="shared" si="9"/>
        <v>44230</v>
      </c>
      <c r="L67" s="58">
        <f t="shared" si="0"/>
        <v>100</v>
      </c>
    </row>
    <row r="68" spans="1:16" ht="40.9" customHeight="1">
      <c r="A68" s="162" t="s">
        <v>343</v>
      </c>
      <c r="B68" s="135" t="s">
        <v>160</v>
      </c>
      <c r="C68" s="49" t="s">
        <v>101</v>
      </c>
      <c r="D68" s="49" t="s">
        <v>160</v>
      </c>
      <c r="E68" s="48" t="s">
        <v>202</v>
      </c>
      <c r="F68" s="48" t="s">
        <v>338</v>
      </c>
      <c r="G68" s="48"/>
      <c r="H68" s="48"/>
      <c r="I68" s="48"/>
      <c r="J68" s="58">
        <f t="shared" si="9"/>
        <v>44230</v>
      </c>
      <c r="K68" s="58">
        <f t="shared" si="9"/>
        <v>44230</v>
      </c>
      <c r="L68" s="58">
        <f t="shared" si="0"/>
        <v>100</v>
      </c>
    </row>
    <row r="69" spans="1:16" ht="24" customHeight="1">
      <c r="A69" s="315" t="s">
        <v>360</v>
      </c>
      <c r="B69" s="135" t="s">
        <v>160</v>
      </c>
      <c r="C69" s="49" t="s">
        <v>101</v>
      </c>
      <c r="D69" s="49" t="s">
        <v>160</v>
      </c>
      <c r="E69" s="48" t="s">
        <v>202</v>
      </c>
      <c r="F69" s="48" t="s">
        <v>345</v>
      </c>
      <c r="G69" s="48"/>
      <c r="H69" s="48"/>
      <c r="I69" s="48"/>
      <c r="J69" s="58">
        <f t="shared" si="9"/>
        <v>44230</v>
      </c>
      <c r="K69" s="58">
        <f t="shared" si="9"/>
        <v>44230</v>
      </c>
      <c r="L69" s="58">
        <f t="shared" si="0"/>
        <v>100</v>
      </c>
    </row>
    <row r="70" spans="1:16" ht="25.15" customHeight="1">
      <c r="A70" s="1" t="s">
        <v>151</v>
      </c>
      <c r="B70" s="135" t="s">
        <v>160</v>
      </c>
      <c r="C70" s="49" t="s">
        <v>101</v>
      </c>
      <c r="D70" s="49" t="s">
        <v>160</v>
      </c>
      <c r="E70" s="48" t="s">
        <v>202</v>
      </c>
      <c r="F70" s="48" t="s">
        <v>345</v>
      </c>
      <c r="G70" s="48" t="s">
        <v>163</v>
      </c>
      <c r="H70" s="48"/>
      <c r="I70" s="48"/>
      <c r="J70" s="58">
        <f t="shared" si="9"/>
        <v>44230</v>
      </c>
      <c r="K70" s="58">
        <f t="shared" si="9"/>
        <v>44230</v>
      </c>
      <c r="L70" s="58">
        <f t="shared" si="0"/>
        <v>100</v>
      </c>
    </row>
    <row r="71" spans="1:16" ht="25.15" customHeight="1">
      <c r="A71" s="1" t="s">
        <v>152</v>
      </c>
      <c r="B71" s="135" t="s">
        <v>160</v>
      </c>
      <c r="C71" s="49" t="s">
        <v>101</v>
      </c>
      <c r="D71" s="49" t="s">
        <v>160</v>
      </c>
      <c r="E71" s="48" t="s">
        <v>202</v>
      </c>
      <c r="F71" s="48" t="s">
        <v>345</v>
      </c>
      <c r="G71" s="48" t="s">
        <v>163</v>
      </c>
      <c r="H71" s="48" t="s">
        <v>160</v>
      </c>
      <c r="I71" s="48"/>
      <c r="J71" s="58">
        <f>J72</f>
        <v>44230</v>
      </c>
      <c r="K71" s="58">
        <f t="shared" si="9"/>
        <v>44230</v>
      </c>
      <c r="L71" s="58">
        <f t="shared" si="0"/>
        <v>100</v>
      </c>
    </row>
    <row r="72" spans="1:16" ht="36.6" customHeight="1">
      <c r="A72" s="313" t="s">
        <v>347</v>
      </c>
      <c r="B72" s="135" t="s">
        <v>160</v>
      </c>
      <c r="C72" s="49" t="s">
        <v>101</v>
      </c>
      <c r="D72" s="49" t="s">
        <v>160</v>
      </c>
      <c r="E72" s="48" t="s">
        <v>202</v>
      </c>
      <c r="F72" s="48" t="s">
        <v>345</v>
      </c>
      <c r="G72" s="48" t="s">
        <v>163</v>
      </c>
      <c r="H72" s="48" t="s">
        <v>160</v>
      </c>
      <c r="I72" s="48" t="s">
        <v>140</v>
      </c>
      <c r="J72" s="58">
        <f>'прил 3'!J338</f>
        <v>44230</v>
      </c>
      <c r="K72" s="58">
        <f>'прил 3'!K338</f>
        <v>44230</v>
      </c>
      <c r="L72" s="58">
        <f t="shared" si="0"/>
        <v>100</v>
      </c>
    </row>
    <row r="73" spans="1:16" s="5" customFormat="1" ht="25.15" customHeight="1">
      <c r="A73" s="1" t="s">
        <v>19</v>
      </c>
      <c r="B73" s="135" t="s">
        <v>160</v>
      </c>
      <c r="C73" s="48" t="s">
        <v>101</v>
      </c>
      <c r="D73" s="48" t="s">
        <v>159</v>
      </c>
      <c r="E73" s="325"/>
      <c r="F73" s="325"/>
      <c r="G73" s="49"/>
      <c r="H73" s="49"/>
      <c r="I73" s="49"/>
      <c r="J73" s="50">
        <f>J74+J84</f>
        <v>18697.197</v>
      </c>
      <c r="K73" s="50">
        <f>K74+K84</f>
        <v>18604.98</v>
      </c>
      <c r="L73" s="58">
        <f t="shared" ref="L73:L136" si="10">K73/J73*100</f>
        <v>99.506787033371907</v>
      </c>
      <c r="M73" s="432"/>
    </row>
    <row r="74" spans="1:16" s="5" customFormat="1" ht="25.15" customHeight="1">
      <c r="A74" s="1" t="s">
        <v>213</v>
      </c>
      <c r="B74" s="135" t="s">
        <v>160</v>
      </c>
      <c r="C74" s="128" t="s">
        <v>101</v>
      </c>
      <c r="D74" s="48" t="s">
        <v>159</v>
      </c>
      <c r="E74" s="48" t="s">
        <v>203</v>
      </c>
      <c r="F74" s="48"/>
      <c r="G74" s="49"/>
      <c r="H74" s="49"/>
      <c r="I74" s="49"/>
      <c r="J74" s="50">
        <f>J77+J80</f>
        <v>9801.6</v>
      </c>
      <c r="K74" s="50">
        <f>K77+K80</f>
        <v>9800.8809999999994</v>
      </c>
      <c r="L74" s="58">
        <f t="shared" si="10"/>
        <v>99.992664462944816</v>
      </c>
      <c r="M74" s="432"/>
      <c r="N74" s="129"/>
      <c r="O74" s="129"/>
      <c r="P74" s="129"/>
    </row>
    <row r="75" spans="1:16" s="5" customFormat="1" ht="41.25" customHeight="1">
      <c r="A75" s="162" t="s">
        <v>343</v>
      </c>
      <c r="B75" s="135" t="s">
        <v>160</v>
      </c>
      <c r="C75" s="128" t="s">
        <v>101</v>
      </c>
      <c r="D75" s="48" t="s">
        <v>159</v>
      </c>
      <c r="E75" s="48" t="s">
        <v>203</v>
      </c>
      <c r="F75" s="48" t="s">
        <v>338</v>
      </c>
      <c r="G75" s="49"/>
      <c r="H75" s="49"/>
      <c r="I75" s="49"/>
      <c r="J75" s="50">
        <f>J76+J80</f>
        <v>9801.6</v>
      </c>
      <c r="K75" s="50">
        <f>K76+K80</f>
        <v>9800.8809999999994</v>
      </c>
      <c r="L75" s="58">
        <f t="shared" si="10"/>
        <v>99.992664462944816</v>
      </c>
      <c r="M75" s="432"/>
      <c r="N75" s="129"/>
      <c r="O75" s="129"/>
      <c r="P75" s="129"/>
    </row>
    <row r="76" spans="1:16" s="5" customFormat="1" ht="25.15" customHeight="1">
      <c r="A76" s="315" t="s">
        <v>360</v>
      </c>
      <c r="B76" s="135" t="s">
        <v>160</v>
      </c>
      <c r="C76" s="128" t="s">
        <v>101</v>
      </c>
      <c r="D76" s="48" t="s">
        <v>159</v>
      </c>
      <c r="E76" s="48" t="s">
        <v>203</v>
      </c>
      <c r="F76" s="48" t="s">
        <v>345</v>
      </c>
      <c r="G76" s="49"/>
      <c r="H76" s="49"/>
      <c r="I76" s="49"/>
      <c r="J76" s="50">
        <f t="shared" ref="J76:K82" si="11">J77</f>
        <v>9349.4</v>
      </c>
      <c r="K76" s="50">
        <f t="shared" si="11"/>
        <v>9349.33</v>
      </c>
      <c r="L76" s="58">
        <f t="shared" si="10"/>
        <v>99.999251288852761</v>
      </c>
      <c r="M76" s="432"/>
      <c r="N76" s="129"/>
      <c r="O76" s="129"/>
      <c r="P76" s="129"/>
    </row>
    <row r="77" spans="1:16" s="5" customFormat="1" ht="25.15" customHeight="1">
      <c r="A77" s="1" t="s">
        <v>151</v>
      </c>
      <c r="B77" s="135" t="s">
        <v>160</v>
      </c>
      <c r="C77" s="128" t="s">
        <v>101</v>
      </c>
      <c r="D77" s="48" t="s">
        <v>159</v>
      </c>
      <c r="E77" s="48" t="s">
        <v>203</v>
      </c>
      <c r="F77" s="48" t="s">
        <v>345</v>
      </c>
      <c r="G77" s="49" t="s">
        <v>163</v>
      </c>
      <c r="H77" s="49"/>
      <c r="I77" s="49"/>
      <c r="J77" s="50">
        <f t="shared" si="11"/>
        <v>9349.4</v>
      </c>
      <c r="K77" s="50">
        <f t="shared" si="11"/>
        <v>9349.33</v>
      </c>
      <c r="L77" s="58">
        <f t="shared" si="10"/>
        <v>99.999251288852761</v>
      </c>
      <c r="M77" s="432"/>
      <c r="N77" s="129"/>
      <c r="O77" s="129"/>
      <c r="P77" s="129"/>
    </row>
    <row r="78" spans="1:16" s="5" customFormat="1" ht="25.15" customHeight="1">
      <c r="A78" s="121" t="s">
        <v>247</v>
      </c>
      <c r="B78" s="135" t="s">
        <v>160</v>
      </c>
      <c r="C78" s="128" t="s">
        <v>101</v>
      </c>
      <c r="D78" s="48" t="s">
        <v>159</v>
      </c>
      <c r="E78" s="48" t="s">
        <v>203</v>
      </c>
      <c r="F78" s="48" t="s">
        <v>345</v>
      </c>
      <c r="G78" s="49" t="s">
        <v>163</v>
      </c>
      <c r="H78" s="49" t="s">
        <v>159</v>
      </c>
      <c r="I78" s="49"/>
      <c r="J78" s="50">
        <f t="shared" si="11"/>
        <v>9349.4</v>
      </c>
      <c r="K78" s="50">
        <f t="shared" si="11"/>
        <v>9349.33</v>
      </c>
      <c r="L78" s="58">
        <f t="shared" si="10"/>
        <v>99.999251288852761</v>
      </c>
      <c r="M78" s="432"/>
    </row>
    <row r="79" spans="1:16" s="5" customFormat="1" ht="31.15" customHeight="1">
      <c r="A79" s="313" t="s">
        <v>347</v>
      </c>
      <c r="B79" s="135" t="s">
        <v>160</v>
      </c>
      <c r="C79" s="128" t="s">
        <v>101</v>
      </c>
      <c r="D79" s="48" t="s">
        <v>159</v>
      </c>
      <c r="E79" s="48" t="s">
        <v>203</v>
      </c>
      <c r="F79" s="48" t="s">
        <v>345</v>
      </c>
      <c r="G79" s="49" t="s">
        <v>163</v>
      </c>
      <c r="H79" s="49" t="s">
        <v>159</v>
      </c>
      <c r="I79" s="49" t="s">
        <v>140</v>
      </c>
      <c r="J79" s="58">
        <f>'прил 3'!J360</f>
        <v>9349.4</v>
      </c>
      <c r="K79" s="58">
        <f>'прил 3'!K360</f>
        <v>9349.33</v>
      </c>
      <c r="L79" s="58">
        <f t="shared" si="10"/>
        <v>99.999251288852761</v>
      </c>
      <c r="M79" s="432"/>
      <c r="N79" s="130"/>
      <c r="O79" s="130"/>
      <c r="P79" s="130"/>
    </row>
    <row r="80" spans="1:16" s="5" customFormat="1" ht="58.9" customHeight="1">
      <c r="A80" s="315" t="s">
        <v>362</v>
      </c>
      <c r="B80" s="135" t="s">
        <v>160</v>
      </c>
      <c r="C80" s="128" t="s">
        <v>101</v>
      </c>
      <c r="D80" s="48" t="s">
        <v>159</v>
      </c>
      <c r="E80" s="48" t="s">
        <v>203</v>
      </c>
      <c r="F80" s="48" t="s">
        <v>361</v>
      </c>
      <c r="G80" s="49"/>
      <c r="H80" s="49"/>
      <c r="I80" s="49"/>
      <c r="J80" s="50">
        <f t="shared" si="11"/>
        <v>452.19999999999993</v>
      </c>
      <c r="K80" s="50">
        <f t="shared" si="11"/>
        <v>451.55099999999999</v>
      </c>
      <c r="L80" s="58">
        <f t="shared" si="10"/>
        <v>99.856479433878832</v>
      </c>
      <c r="M80" s="432"/>
      <c r="N80" s="129"/>
      <c r="O80" s="129"/>
      <c r="P80" s="129"/>
    </row>
    <row r="81" spans="1:16" s="5" customFormat="1" ht="25.15" customHeight="1">
      <c r="A81" s="1" t="s">
        <v>151</v>
      </c>
      <c r="B81" s="135" t="s">
        <v>160</v>
      </c>
      <c r="C81" s="128" t="s">
        <v>101</v>
      </c>
      <c r="D81" s="48" t="s">
        <v>159</v>
      </c>
      <c r="E81" s="48" t="s">
        <v>203</v>
      </c>
      <c r="F81" s="48" t="s">
        <v>361</v>
      </c>
      <c r="G81" s="49" t="s">
        <v>163</v>
      </c>
      <c r="H81" s="49"/>
      <c r="I81" s="49"/>
      <c r="J81" s="50">
        <f t="shared" si="11"/>
        <v>452.19999999999993</v>
      </c>
      <c r="K81" s="50">
        <f t="shared" si="11"/>
        <v>451.55099999999999</v>
      </c>
      <c r="L81" s="58">
        <f t="shared" si="10"/>
        <v>99.856479433878832</v>
      </c>
      <c r="M81" s="432"/>
      <c r="N81" s="129"/>
      <c r="O81" s="129"/>
      <c r="P81" s="129"/>
    </row>
    <row r="82" spans="1:16" s="5" customFormat="1" ht="25.15" customHeight="1">
      <c r="A82" s="121" t="s">
        <v>247</v>
      </c>
      <c r="B82" s="135" t="s">
        <v>160</v>
      </c>
      <c r="C82" s="128" t="s">
        <v>101</v>
      </c>
      <c r="D82" s="48" t="s">
        <v>159</v>
      </c>
      <c r="E82" s="48" t="s">
        <v>203</v>
      </c>
      <c r="F82" s="48" t="s">
        <v>361</v>
      </c>
      <c r="G82" s="49" t="s">
        <v>163</v>
      </c>
      <c r="H82" s="49" t="s">
        <v>159</v>
      </c>
      <c r="I82" s="49"/>
      <c r="J82" s="50">
        <f t="shared" si="11"/>
        <v>452.19999999999993</v>
      </c>
      <c r="K82" s="50">
        <f t="shared" si="11"/>
        <v>451.55099999999999</v>
      </c>
      <c r="L82" s="58">
        <f t="shared" si="10"/>
        <v>99.856479433878832</v>
      </c>
      <c r="M82" s="432"/>
    </row>
    <row r="83" spans="1:16" s="5" customFormat="1" ht="31.15" customHeight="1">
      <c r="A83" s="313" t="s">
        <v>347</v>
      </c>
      <c r="B83" s="135" t="s">
        <v>160</v>
      </c>
      <c r="C83" s="128" t="s">
        <v>101</v>
      </c>
      <c r="D83" s="48" t="s">
        <v>159</v>
      </c>
      <c r="E83" s="48" t="s">
        <v>203</v>
      </c>
      <c r="F83" s="48" t="s">
        <v>361</v>
      </c>
      <c r="G83" s="49" t="s">
        <v>163</v>
      </c>
      <c r="H83" s="49" t="s">
        <v>159</v>
      </c>
      <c r="I83" s="49" t="s">
        <v>140</v>
      </c>
      <c r="J83" s="58">
        <f>'прил 4'!I303</f>
        <v>452.19999999999993</v>
      </c>
      <c r="K83" s="58">
        <f>'прил 4'!J303</f>
        <v>451.55099999999999</v>
      </c>
      <c r="L83" s="58">
        <f t="shared" si="10"/>
        <v>99.856479433878832</v>
      </c>
      <c r="M83" s="432"/>
      <c r="N83" s="130"/>
      <c r="O83" s="130"/>
      <c r="P83" s="130"/>
    </row>
    <row r="84" spans="1:16" ht="25.15" customHeight="1">
      <c r="A84" s="1" t="s">
        <v>119</v>
      </c>
      <c r="B84" s="135" t="s">
        <v>160</v>
      </c>
      <c r="C84" s="128" t="s">
        <v>101</v>
      </c>
      <c r="D84" s="48" t="s">
        <v>159</v>
      </c>
      <c r="E84" s="48" t="s">
        <v>197</v>
      </c>
      <c r="F84" s="48"/>
      <c r="G84" s="48"/>
      <c r="H84" s="48"/>
      <c r="I84" s="48"/>
      <c r="J84" s="58">
        <f>J85+J90+J95</f>
        <v>8895.5969999999998</v>
      </c>
      <c r="K84" s="58">
        <f>K85+K90+K95</f>
        <v>8804.0990000000002</v>
      </c>
      <c r="L84" s="58">
        <f t="shared" si="10"/>
        <v>98.971423727940916</v>
      </c>
    </row>
    <row r="85" spans="1:16" ht="49.9" customHeight="1">
      <c r="A85" s="125" t="s">
        <v>316</v>
      </c>
      <c r="B85" s="135" t="s">
        <v>160</v>
      </c>
      <c r="C85" s="128" t="s">
        <v>101</v>
      </c>
      <c r="D85" s="48" t="s">
        <v>159</v>
      </c>
      <c r="E85" s="48" t="s">
        <v>197</v>
      </c>
      <c r="F85" s="48" t="s">
        <v>315</v>
      </c>
      <c r="G85" s="48"/>
      <c r="H85" s="48"/>
      <c r="I85" s="48"/>
      <c r="J85" s="58">
        <f>J86</f>
        <v>5599.9459999999999</v>
      </c>
      <c r="K85" s="58">
        <f>K86</f>
        <v>5599.6989999999996</v>
      </c>
      <c r="L85" s="58">
        <f t="shared" si="10"/>
        <v>99.995589243181982</v>
      </c>
    </row>
    <row r="86" spans="1:16" ht="25.15" customHeight="1">
      <c r="A86" s="121" t="s">
        <v>342</v>
      </c>
      <c r="B86" s="135" t="s">
        <v>160</v>
      </c>
      <c r="C86" s="128" t="s">
        <v>101</v>
      </c>
      <c r="D86" s="48" t="s">
        <v>159</v>
      </c>
      <c r="E86" s="48" t="s">
        <v>197</v>
      </c>
      <c r="F86" s="48" t="s">
        <v>335</v>
      </c>
      <c r="G86" s="48"/>
      <c r="H86" s="48"/>
      <c r="I86" s="48"/>
      <c r="J86" s="58">
        <f>J87</f>
        <v>5599.9459999999999</v>
      </c>
      <c r="K86" s="58">
        <f>K87</f>
        <v>5599.6989999999996</v>
      </c>
      <c r="L86" s="58">
        <f t="shared" si="10"/>
        <v>99.995589243181982</v>
      </c>
    </row>
    <row r="87" spans="1:16" ht="25.15" customHeight="1">
      <c r="A87" s="1" t="s">
        <v>133</v>
      </c>
      <c r="B87" s="135" t="s">
        <v>160</v>
      </c>
      <c r="C87" s="128" t="s">
        <v>101</v>
      </c>
      <c r="D87" s="48" t="s">
        <v>159</v>
      </c>
      <c r="E87" s="48" t="s">
        <v>197</v>
      </c>
      <c r="F87" s="48" t="s">
        <v>335</v>
      </c>
      <c r="G87" s="48" t="s">
        <v>135</v>
      </c>
      <c r="H87" s="48"/>
      <c r="I87" s="48"/>
      <c r="J87" s="58">
        <f>SUM(J88)</f>
        <v>5599.9459999999999</v>
      </c>
      <c r="K87" s="58">
        <f>SUM(K88)</f>
        <v>5599.6989999999996</v>
      </c>
      <c r="L87" s="58">
        <f t="shared" si="10"/>
        <v>99.995589243181982</v>
      </c>
    </row>
    <row r="88" spans="1:16" ht="25.15" customHeight="1">
      <c r="A88" s="1" t="s">
        <v>148</v>
      </c>
      <c r="B88" s="135" t="s">
        <v>160</v>
      </c>
      <c r="C88" s="128" t="s">
        <v>101</v>
      </c>
      <c r="D88" s="48" t="s">
        <v>159</v>
      </c>
      <c r="E88" s="48" t="s">
        <v>197</v>
      </c>
      <c r="F88" s="48" t="s">
        <v>335</v>
      </c>
      <c r="G88" s="48" t="s">
        <v>135</v>
      </c>
      <c r="H88" s="48" t="s">
        <v>173</v>
      </c>
      <c r="I88" s="48"/>
      <c r="J88" s="58">
        <f>SUM(J89)</f>
        <v>5599.9459999999999</v>
      </c>
      <c r="K88" s="58">
        <f>SUM(K89)</f>
        <v>5599.6989999999996</v>
      </c>
      <c r="L88" s="58">
        <f t="shared" si="10"/>
        <v>99.995589243181982</v>
      </c>
    </row>
    <row r="89" spans="1:16" ht="33.6" customHeight="1">
      <c r="A89" s="313" t="s">
        <v>347</v>
      </c>
      <c r="B89" s="135" t="s">
        <v>160</v>
      </c>
      <c r="C89" s="128" t="s">
        <v>101</v>
      </c>
      <c r="D89" s="48" t="s">
        <v>159</v>
      </c>
      <c r="E89" s="48" t="s">
        <v>197</v>
      </c>
      <c r="F89" s="48" t="s">
        <v>335</v>
      </c>
      <c r="G89" s="48" t="s">
        <v>135</v>
      </c>
      <c r="H89" s="48" t="s">
        <v>173</v>
      </c>
      <c r="I89" s="48" t="s">
        <v>140</v>
      </c>
      <c r="J89" s="58">
        <f>'прил 3'!J275</f>
        <v>5599.9459999999999</v>
      </c>
      <c r="K89" s="58">
        <f>'прил 3'!K275</f>
        <v>5599.6989999999996</v>
      </c>
      <c r="L89" s="58">
        <f t="shared" si="10"/>
        <v>99.995589243181982</v>
      </c>
    </row>
    <row r="90" spans="1:16" ht="42" customHeight="1">
      <c r="A90" s="289" t="s">
        <v>320</v>
      </c>
      <c r="B90" s="135" t="s">
        <v>160</v>
      </c>
      <c r="C90" s="128" t="s">
        <v>101</v>
      </c>
      <c r="D90" s="48" t="s">
        <v>159</v>
      </c>
      <c r="E90" s="48" t="s">
        <v>197</v>
      </c>
      <c r="F90" s="48" t="s">
        <v>318</v>
      </c>
      <c r="G90" s="48"/>
      <c r="H90" s="48"/>
      <c r="I90" s="48"/>
      <c r="J90" s="58">
        <f>J91</f>
        <v>2673.6509999999998</v>
      </c>
      <c r="K90" s="58">
        <f>K91</f>
        <v>2582.4090000000001</v>
      </c>
      <c r="L90" s="58">
        <f t="shared" si="10"/>
        <v>96.587363122561626</v>
      </c>
    </row>
    <row r="91" spans="1:16" ht="31.15" customHeight="1">
      <c r="A91" s="289" t="s">
        <v>321</v>
      </c>
      <c r="B91" s="135" t="s">
        <v>160</v>
      </c>
      <c r="C91" s="128" t="s">
        <v>101</v>
      </c>
      <c r="D91" s="48" t="s">
        <v>159</v>
      </c>
      <c r="E91" s="48" t="s">
        <v>197</v>
      </c>
      <c r="F91" s="48" t="s">
        <v>319</v>
      </c>
      <c r="G91" s="48"/>
      <c r="H91" s="48"/>
      <c r="I91" s="48"/>
      <c r="J91" s="58">
        <f>J92</f>
        <v>2673.6509999999998</v>
      </c>
      <c r="K91" s="58">
        <f>K92</f>
        <v>2582.4090000000001</v>
      </c>
      <c r="L91" s="58">
        <f t="shared" si="10"/>
        <v>96.587363122561626</v>
      </c>
    </row>
    <row r="92" spans="1:16" ht="25.15" customHeight="1">
      <c r="A92" s="1" t="s">
        <v>133</v>
      </c>
      <c r="B92" s="135" t="s">
        <v>160</v>
      </c>
      <c r="C92" s="128" t="s">
        <v>101</v>
      </c>
      <c r="D92" s="48" t="s">
        <v>159</v>
      </c>
      <c r="E92" s="48" t="s">
        <v>197</v>
      </c>
      <c r="F92" s="48" t="s">
        <v>319</v>
      </c>
      <c r="G92" s="48" t="s">
        <v>135</v>
      </c>
      <c r="H92" s="48"/>
      <c r="I92" s="48"/>
      <c r="J92" s="58">
        <f>SUM(J93)</f>
        <v>2673.6509999999998</v>
      </c>
      <c r="K92" s="58">
        <f>SUM(K93)</f>
        <v>2582.4090000000001</v>
      </c>
      <c r="L92" s="58">
        <f t="shared" si="10"/>
        <v>96.587363122561626</v>
      </c>
    </row>
    <row r="93" spans="1:16" ht="25.15" customHeight="1">
      <c r="A93" s="1" t="s">
        <v>148</v>
      </c>
      <c r="B93" s="135" t="s">
        <v>160</v>
      </c>
      <c r="C93" s="128" t="s">
        <v>101</v>
      </c>
      <c r="D93" s="48" t="s">
        <v>159</v>
      </c>
      <c r="E93" s="48" t="s">
        <v>197</v>
      </c>
      <c r="F93" s="48" t="s">
        <v>319</v>
      </c>
      <c r="G93" s="48" t="s">
        <v>135</v>
      </c>
      <c r="H93" s="48" t="s">
        <v>173</v>
      </c>
      <c r="I93" s="48"/>
      <c r="J93" s="58">
        <f>SUM(J94)</f>
        <v>2673.6509999999998</v>
      </c>
      <c r="K93" s="58">
        <f>SUM(K94)</f>
        <v>2582.4090000000001</v>
      </c>
      <c r="L93" s="58">
        <f t="shared" si="10"/>
        <v>96.587363122561626</v>
      </c>
    </row>
    <row r="94" spans="1:16" ht="31.9" customHeight="1">
      <c r="A94" s="313" t="s">
        <v>347</v>
      </c>
      <c r="B94" s="135" t="s">
        <v>160</v>
      </c>
      <c r="C94" s="128" t="s">
        <v>101</v>
      </c>
      <c r="D94" s="48" t="s">
        <v>159</v>
      </c>
      <c r="E94" s="48" t="s">
        <v>197</v>
      </c>
      <c r="F94" s="48" t="s">
        <v>319</v>
      </c>
      <c r="G94" s="48" t="s">
        <v>135</v>
      </c>
      <c r="H94" s="48" t="s">
        <v>173</v>
      </c>
      <c r="I94" s="48" t="s">
        <v>140</v>
      </c>
      <c r="J94" s="58">
        <f>'прил 3'!J277</f>
        <v>2673.6509999999998</v>
      </c>
      <c r="K94" s="58">
        <f>'прил 3'!K277</f>
        <v>2582.4090000000001</v>
      </c>
      <c r="L94" s="58">
        <f t="shared" si="10"/>
        <v>96.587363122561626</v>
      </c>
    </row>
    <row r="95" spans="1:16" ht="25.15" customHeight="1">
      <c r="A95" s="1" t="s">
        <v>324</v>
      </c>
      <c r="B95" s="135" t="s">
        <v>160</v>
      </c>
      <c r="C95" s="128" t="s">
        <v>101</v>
      </c>
      <c r="D95" s="48" t="s">
        <v>159</v>
      </c>
      <c r="E95" s="48" t="s">
        <v>197</v>
      </c>
      <c r="F95" s="48" t="s">
        <v>322</v>
      </c>
      <c r="G95" s="48"/>
      <c r="H95" s="48"/>
      <c r="I95" s="48"/>
      <c r="J95" s="58">
        <f>J96</f>
        <v>622</v>
      </c>
      <c r="K95" s="58">
        <f>K96</f>
        <v>621.99099999999999</v>
      </c>
      <c r="L95" s="58">
        <f t="shared" si="10"/>
        <v>99.998553054662381</v>
      </c>
    </row>
    <row r="96" spans="1:16" ht="15.6" customHeight="1">
      <c r="A96" s="289" t="s">
        <v>325</v>
      </c>
      <c r="B96" s="135" t="s">
        <v>160</v>
      </c>
      <c r="C96" s="128" t="s">
        <v>101</v>
      </c>
      <c r="D96" s="48" t="s">
        <v>159</v>
      </c>
      <c r="E96" s="48" t="s">
        <v>197</v>
      </c>
      <c r="F96" s="48" t="s">
        <v>323</v>
      </c>
      <c r="G96" s="48"/>
      <c r="H96" s="48"/>
      <c r="I96" s="48"/>
      <c r="J96" s="58">
        <f>J97</f>
        <v>622</v>
      </c>
      <c r="K96" s="58">
        <f>K97</f>
        <v>621.99099999999999</v>
      </c>
      <c r="L96" s="58">
        <f t="shared" si="10"/>
        <v>99.998553054662381</v>
      </c>
    </row>
    <row r="97" spans="1:13" ht="25.15" customHeight="1">
      <c r="A97" s="1" t="s">
        <v>133</v>
      </c>
      <c r="B97" s="135" t="s">
        <v>160</v>
      </c>
      <c r="C97" s="128" t="s">
        <v>101</v>
      </c>
      <c r="D97" s="48" t="s">
        <v>159</v>
      </c>
      <c r="E97" s="48" t="s">
        <v>197</v>
      </c>
      <c r="F97" s="48" t="s">
        <v>323</v>
      </c>
      <c r="G97" s="48" t="s">
        <v>135</v>
      </c>
      <c r="H97" s="48"/>
      <c r="I97" s="48"/>
      <c r="J97" s="58">
        <f>SUM(J98)</f>
        <v>622</v>
      </c>
      <c r="K97" s="58">
        <f>SUM(K98)</f>
        <v>621.99099999999999</v>
      </c>
      <c r="L97" s="58">
        <f t="shared" si="10"/>
        <v>99.998553054662381</v>
      </c>
    </row>
    <row r="98" spans="1:13" ht="25.15" customHeight="1">
      <c r="A98" s="1" t="s">
        <v>148</v>
      </c>
      <c r="B98" s="135" t="s">
        <v>160</v>
      </c>
      <c r="C98" s="128" t="s">
        <v>101</v>
      </c>
      <c r="D98" s="48" t="s">
        <v>159</v>
      </c>
      <c r="E98" s="48" t="s">
        <v>197</v>
      </c>
      <c r="F98" s="48" t="s">
        <v>323</v>
      </c>
      <c r="G98" s="48" t="s">
        <v>135</v>
      </c>
      <c r="H98" s="48" t="s">
        <v>173</v>
      </c>
      <c r="I98" s="48"/>
      <c r="J98" s="58">
        <f>SUM(J99)</f>
        <v>622</v>
      </c>
      <c r="K98" s="58">
        <f>SUM(K99)</f>
        <v>621.99099999999999</v>
      </c>
      <c r="L98" s="58">
        <f t="shared" si="10"/>
        <v>99.998553054662381</v>
      </c>
    </row>
    <row r="99" spans="1:13" ht="31.15" customHeight="1">
      <c r="A99" s="313" t="s">
        <v>347</v>
      </c>
      <c r="B99" s="135" t="s">
        <v>160</v>
      </c>
      <c r="C99" s="128" t="s">
        <v>101</v>
      </c>
      <c r="D99" s="48" t="s">
        <v>159</v>
      </c>
      <c r="E99" s="48" t="s">
        <v>197</v>
      </c>
      <c r="F99" s="48" t="s">
        <v>323</v>
      </c>
      <c r="G99" s="48" t="s">
        <v>135</v>
      </c>
      <c r="H99" s="48" t="s">
        <v>173</v>
      </c>
      <c r="I99" s="48" t="s">
        <v>140</v>
      </c>
      <c r="J99" s="58">
        <f>'прил 3'!J278</f>
        <v>622</v>
      </c>
      <c r="K99" s="58">
        <f>'прил 3'!K278</f>
        <v>621.99099999999999</v>
      </c>
      <c r="L99" s="58">
        <f t="shared" si="10"/>
        <v>99.998553054662381</v>
      </c>
    </row>
    <row r="100" spans="1:13" ht="48" customHeight="1">
      <c r="A100" s="161" t="s">
        <v>227</v>
      </c>
      <c r="B100" s="135" t="s">
        <v>160</v>
      </c>
      <c r="C100" s="48" t="s">
        <v>101</v>
      </c>
      <c r="D100" s="48" t="s">
        <v>136</v>
      </c>
      <c r="E100" s="48"/>
      <c r="F100" s="48"/>
      <c r="G100" s="48"/>
      <c r="H100" s="48"/>
      <c r="I100" s="48"/>
      <c r="J100" s="318">
        <f>J101</f>
        <v>1448.1</v>
      </c>
      <c r="K100" s="318">
        <f>K101</f>
        <v>1262.6510000000001</v>
      </c>
      <c r="L100" s="58">
        <f t="shared" si="10"/>
        <v>87.193633036392526</v>
      </c>
    </row>
    <row r="101" spans="1:13" ht="169.9" customHeight="1">
      <c r="A101" s="1" t="s">
        <v>310</v>
      </c>
      <c r="B101" s="135" t="s">
        <v>160</v>
      </c>
      <c r="C101" s="48" t="s">
        <v>101</v>
      </c>
      <c r="D101" s="48" t="s">
        <v>136</v>
      </c>
      <c r="E101" s="48" t="s">
        <v>195</v>
      </c>
      <c r="F101" s="48"/>
      <c r="G101" s="48"/>
      <c r="H101" s="48"/>
      <c r="I101" s="48"/>
      <c r="J101" s="58">
        <f>J102</f>
        <v>1448.1</v>
      </c>
      <c r="K101" s="58">
        <f>K102</f>
        <v>1262.6510000000001</v>
      </c>
      <c r="L101" s="58">
        <f t="shared" si="10"/>
        <v>87.193633036392526</v>
      </c>
    </row>
    <row r="102" spans="1:13" ht="25.15" customHeight="1">
      <c r="A102" s="131" t="s">
        <v>327</v>
      </c>
      <c r="B102" s="135" t="s">
        <v>160</v>
      </c>
      <c r="C102" s="48" t="s">
        <v>101</v>
      </c>
      <c r="D102" s="48" t="s">
        <v>136</v>
      </c>
      <c r="E102" s="48" t="s">
        <v>195</v>
      </c>
      <c r="F102" s="48" t="s">
        <v>326</v>
      </c>
      <c r="G102" s="48"/>
      <c r="H102" s="48"/>
      <c r="I102" s="48"/>
      <c r="J102" s="58">
        <f>J103+J107</f>
        <v>1448.1</v>
      </c>
      <c r="K102" s="58">
        <f>K103+K107</f>
        <v>1262.6510000000001</v>
      </c>
      <c r="L102" s="58">
        <f t="shared" si="10"/>
        <v>87.193633036392526</v>
      </c>
    </row>
    <row r="103" spans="1:13" ht="22.5" customHeight="1">
      <c r="A103" s="316" t="s">
        <v>329</v>
      </c>
      <c r="B103" s="135" t="s">
        <v>160</v>
      </c>
      <c r="C103" s="48" t="s">
        <v>101</v>
      </c>
      <c r="D103" s="48" t="s">
        <v>136</v>
      </c>
      <c r="E103" s="48" t="s">
        <v>195</v>
      </c>
      <c r="F103" s="48" t="s">
        <v>328</v>
      </c>
      <c r="G103" s="48"/>
      <c r="H103" s="48"/>
      <c r="I103" s="48"/>
      <c r="J103" s="58">
        <f>J104</f>
        <v>951.5</v>
      </c>
      <c r="K103" s="58">
        <f>K104</f>
        <v>780</v>
      </c>
      <c r="L103" s="58">
        <f t="shared" si="10"/>
        <v>81.975827640567516</v>
      </c>
    </row>
    <row r="104" spans="1:13" ht="25.15" customHeight="1">
      <c r="A104" s="1" t="s">
        <v>157</v>
      </c>
      <c r="B104" s="135" t="s">
        <v>160</v>
      </c>
      <c r="C104" s="48" t="s">
        <v>101</v>
      </c>
      <c r="D104" s="48" t="s">
        <v>136</v>
      </c>
      <c r="E104" s="48" t="s">
        <v>195</v>
      </c>
      <c r="F104" s="48" t="s">
        <v>328</v>
      </c>
      <c r="G104" s="48" t="s">
        <v>161</v>
      </c>
      <c r="H104" s="48"/>
      <c r="I104" s="48"/>
      <c r="J104" s="58">
        <f>SUM(J105)</f>
        <v>951.5</v>
      </c>
      <c r="K104" s="58">
        <f>SUM(K105)</f>
        <v>780</v>
      </c>
      <c r="L104" s="58">
        <f t="shared" si="10"/>
        <v>81.975827640567516</v>
      </c>
    </row>
    <row r="105" spans="1:13" ht="25.15" customHeight="1">
      <c r="A105" s="1" t="s">
        <v>170</v>
      </c>
      <c r="B105" s="135" t="s">
        <v>160</v>
      </c>
      <c r="C105" s="48" t="s">
        <v>101</v>
      </c>
      <c r="D105" s="48" t="s">
        <v>136</v>
      </c>
      <c r="E105" s="48" t="s">
        <v>195</v>
      </c>
      <c r="F105" s="48" t="s">
        <v>328</v>
      </c>
      <c r="G105" s="48" t="s">
        <v>161</v>
      </c>
      <c r="H105" s="48" t="s">
        <v>136</v>
      </c>
      <c r="I105" s="48"/>
      <c r="J105" s="58">
        <f>SUM(J106)</f>
        <v>951.5</v>
      </c>
      <c r="K105" s="58">
        <f>SUM(K106)</f>
        <v>780</v>
      </c>
      <c r="L105" s="58">
        <f t="shared" si="10"/>
        <v>81.975827640567516</v>
      </c>
    </row>
    <row r="106" spans="1:13" ht="25.15" customHeight="1">
      <c r="A106" s="314" t="s">
        <v>346</v>
      </c>
      <c r="B106" s="135" t="s">
        <v>160</v>
      </c>
      <c r="C106" s="48" t="s">
        <v>101</v>
      </c>
      <c r="D106" s="48" t="s">
        <v>136</v>
      </c>
      <c r="E106" s="48" t="s">
        <v>195</v>
      </c>
      <c r="F106" s="48" t="s">
        <v>328</v>
      </c>
      <c r="G106" s="48" t="s">
        <v>161</v>
      </c>
      <c r="H106" s="48" t="s">
        <v>136</v>
      </c>
      <c r="I106" s="48" t="s">
        <v>137</v>
      </c>
      <c r="J106" s="58">
        <f>'прил 3'!J231</f>
        <v>951.5</v>
      </c>
      <c r="K106" s="58">
        <f>'прил 3'!K231</f>
        <v>780</v>
      </c>
      <c r="L106" s="58">
        <f t="shared" si="10"/>
        <v>81.975827640567516</v>
      </c>
    </row>
    <row r="107" spans="1:13" ht="34.15" customHeight="1">
      <c r="A107" s="164" t="s">
        <v>344</v>
      </c>
      <c r="B107" s="135" t="s">
        <v>160</v>
      </c>
      <c r="C107" s="48" t="s">
        <v>101</v>
      </c>
      <c r="D107" s="48" t="s">
        <v>136</v>
      </c>
      <c r="E107" s="48" t="s">
        <v>195</v>
      </c>
      <c r="F107" s="48" t="s">
        <v>330</v>
      </c>
      <c r="G107" s="48"/>
      <c r="H107" s="48"/>
      <c r="I107" s="48"/>
      <c r="J107" s="58">
        <f>J108</f>
        <v>496.6</v>
      </c>
      <c r="K107" s="58">
        <f>K108</f>
        <v>482.65100000000001</v>
      </c>
      <c r="L107" s="58">
        <f t="shared" si="10"/>
        <v>97.191099476439788</v>
      </c>
    </row>
    <row r="108" spans="1:13" ht="25.15" customHeight="1">
      <c r="A108" s="1" t="s">
        <v>157</v>
      </c>
      <c r="B108" s="135" t="s">
        <v>160</v>
      </c>
      <c r="C108" s="48" t="s">
        <v>101</v>
      </c>
      <c r="D108" s="48" t="s">
        <v>136</v>
      </c>
      <c r="E108" s="48" t="s">
        <v>195</v>
      </c>
      <c r="F108" s="48" t="s">
        <v>330</v>
      </c>
      <c r="G108" s="48" t="s">
        <v>161</v>
      </c>
      <c r="H108" s="48"/>
      <c r="I108" s="48"/>
      <c r="J108" s="58">
        <f>SUM(J109)</f>
        <v>496.6</v>
      </c>
      <c r="K108" s="58">
        <f>SUM(K109)</f>
        <v>482.65100000000001</v>
      </c>
      <c r="L108" s="58">
        <f t="shared" si="10"/>
        <v>97.191099476439788</v>
      </c>
    </row>
    <row r="109" spans="1:13" ht="25.15" customHeight="1">
      <c r="A109" s="1" t="s">
        <v>170</v>
      </c>
      <c r="B109" s="135" t="s">
        <v>160</v>
      </c>
      <c r="C109" s="48" t="s">
        <v>101</v>
      </c>
      <c r="D109" s="48" t="s">
        <v>136</v>
      </c>
      <c r="E109" s="48" t="s">
        <v>195</v>
      </c>
      <c r="F109" s="48" t="s">
        <v>330</v>
      </c>
      <c r="G109" s="48" t="s">
        <v>161</v>
      </c>
      <c r="H109" s="48" t="s">
        <v>136</v>
      </c>
      <c r="I109" s="48"/>
      <c r="J109" s="58">
        <f>SUM(J110)</f>
        <v>496.6</v>
      </c>
      <c r="K109" s="58">
        <f>SUM(K110)</f>
        <v>482.65100000000001</v>
      </c>
      <c r="L109" s="58">
        <f t="shared" si="10"/>
        <v>97.191099476439788</v>
      </c>
    </row>
    <row r="110" spans="1:13" ht="25.15" customHeight="1">
      <c r="A110" s="314" t="s">
        <v>346</v>
      </c>
      <c r="B110" s="135" t="s">
        <v>160</v>
      </c>
      <c r="C110" s="48" t="s">
        <v>101</v>
      </c>
      <c r="D110" s="48" t="s">
        <v>136</v>
      </c>
      <c r="E110" s="48" t="s">
        <v>195</v>
      </c>
      <c r="F110" s="48" t="s">
        <v>330</v>
      </c>
      <c r="G110" s="48" t="s">
        <v>161</v>
      </c>
      <c r="H110" s="48" t="s">
        <v>136</v>
      </c>
      <c r="I110" s="48" t="s">
        <v>137</v>
      </c>
      <c r="J110" s="58">
        <f>'прил 3'!J232</f>
        <v>496.6</v>
      </c>
      <c r="K110" s="58">
        <f>'прил 3'!K232</f>
        <v>482.65100000000001</v>
      </c>
      <c r="L110" s="58">
        <f t="shared" si="10"/>
        <v>97.191099476439788</v>
      </c>
    </row>
    <row r="111" spans="1:13" s="5" customFormat="1" ht="25.15" customHeight="1">
      <c r="A111" s="127" t="s">
        <v>359</v>
      </c>
      <c r="B111" s="135" t="s">
        <v>160</v>
      </c>
      <c r="C111" s="48" t="s">
        <v>101</v>
      </c>
      <c r="D111" s="48" t="s">
        <v>162</v>
      </c>
      <c r="E111" s="325"/>
      <c r="F111" s="325"/>
      <c r="G111" s="49"/>
      <c r="H111" s="49"/>
      <c r="I111" s="49"/>
      <c r="J111" s="50">
        <f>J118+J112</f>
        <v>1026.7</v>
      </c>
      <c r="K111" s="50">
        <f>K118+K112</f>
        <v>1001.545</v>
      </c>
      <c r="L111" s="58">
        <f t="shared" si="10"/>
        <v>97.549917210480174</v>
      </c>
      <c r="M111" s="432"/>
    </row>
    <row r="112" spans="1:13" ht="28.15" hidden="1" customHeight="1">
      <c r="A112" s="1" t="s">
        <v>393</v>
      </c>
      <c r="B112" s="135" t="s">
        <v>160</v>
      </c>
      <c r="C112" s="48" t="s">
        <v>101</v>
      </c>
      <c r="D112" s="48" t="s">
        <v>162</v>
      </c>
      <c r="E112" s="48" t="s">
        <v>392</v>
      </c>
      <c r="F112" s="48"/>
      <c r="G112" s="48"/>
      <c r="H112" s="48"/>
      <c r="I112" s="48"/>
      <c r="J112" s="318">
        <f>J115</f>
        <v>0</v>
      </c>
      <c r="K112" s="318">
        <f>K115</f>
        <v>0</v>
      </c>
      <c r="L112" s="58" t="e">
        <f t="shared" si="10"/>
        <v>#DIV/0!</v>
      </c>
    </row>
    <row r="113" spans="1:13" ht="37.9" hidden="1" customHeight="1">
      <c r="A113" s="162" t="s">
        <v>343</v>
      </c>
      <c r="B113" s="135" t="s">
        <v>160</v>
      </c>
      <c r="C113" s="48" t="s">
        <v>101</v>
      </c>
      <c r="D113" s="48" t="s">
        <v>162</v>
      </c>
      <c r="E113" s="48" t="s">
        <v>392</v>
      </c>
      <c r="F113" s="48" t="s">
        <v>338</v>
      </c>
      <c r="G113" s="48"/>
      <c r="H113" s="48"/>
      <c r="I113" s="48"/>
      <c r="J113" s="318">
        <f t="shared" ref="J113:K116" si="12">J114</f>
        <v>0</v>
      </c>
      <c r="K113" s="318">
        <f t="shared" si="12"/>
        <v>0</v>
      </c>
      <c r="L113" s="58" t="e">
        <f t="shared" si="10"/>
        <v>#DIV/0!</v>
      </c>
    </row>
    <row r="114" spans="1:13" ht="23.45" hidden="1" customHeight="1">
      <c r="A114" s="315" t="s">
        <v>360</v>
      </c>
      <c r="B114" s="135" t="s">
        <v>160</v>
      </c>
      <c r="C114" s="48" t="s">
        <v>101</v>
      </c>
      <c r="D114" s="48" t="s">
        <v>162</v>
      </c>
      <c r="E114" s="48" t="s">
        <v>392</v>
      </c>
      <c r="F114" s="48" t="s">
        <v>345</v>
      </c>
      <c r="G114" s="48"/>
      <c r="H114" s="48"/>
      <c r="I114" s="48"/>
      <c r="J114" s="318">
        <f t="shared" si="12"/>
        <v>0</v>
      </c>
      <c r="K114" s="318">
        <f t="shared" si="12"/>
        <v>0</v>
      </c>
      <c r="L114" s="58" t="e">
        <f t="shared" si="10"/>
        <v>#DIV/0!</v>
      </c>
    </row>
    <row r="115" spans="1:13" ht="25.15" hidden="1" customHeight="1">
      <c r="A115" s="1" t="s">
        <v>151</v>
      </c>
      <c r="B115" s="135" t="s">
        <v>160</v>
      </c>
      <c r="C115" s="48" t="s">
        <v>101</v>
      </c>
      <c r="D115" s="48" t="s">
        <v>162</v>
      </c>
      <c r="E115" s="48" t="s">
        <v>392</v>
      </c>
      <c r="F115" s="48" t="s">
        <v>345</v>
      </c>
      <c r="G115" s="48" t="s">
        <v>163</v>
      </c>
      <c r="H115" s="48"/>
      <c r="I115" s="48"/>
      <c r="J115" s="318">
        <f t="shared" si="12"/>
        <v>0</v>
      </c>
      <c r="K115" s="318">
        <f t="shared" si="12"/>
        <v>0</v>
      </c>
      <c r="L115" s="58" t="e">
        <f t="shared" si="10"/>
        <v>#DIV/0!</v>
      </c>
    </row>
    <row r="116" spans="1:13" ht="25.15" hidden="1" customHeight="1">
      <c r="A116" s="1" t="s">
        <v>20</v>
      </c>
      <c r="B116" s="135" t="s">
        <v>160</v>
      </c>
      <c r="C116" s="48" t="s">
        <v>101</v>
      </c>
      <c r="D116" s="48" t="s">
        <v>162</v>
      </c>
      <c r="E116" s="48" t="s">
        <v>392</v>
      </c>
      <c r="F116" s="48" t="s">
        <v>345</v>
      </c>
      <c r="G116" s="48" t="s">
        <v>163</v>
      </c>
      <c r="H116" s="48" t="s">
        <v>163</v>
      </c>
      <c r="I116" s="48"/>
      <c r="J116" s="58">
        <f t="shared" si="12"/>
        <v>0</v>
      </c>
      <c r="K116" s="58">
        <f t="shared" si="12"/>
        <v>0</v>
      </c>
      <c r="L116" s="58" t="e">
        <f t="shared" si="10"/>
        <v>#DIV/0!</v>
      </c>
    </row>
    <row r="117" spans="1:13" ht="31.15" hidden="1" customHeight="1">
      <c r="A117" s="313" t="s">
        <v>347</v>
      </c>
      <c r="B117" s="135" t="s">
        <v>160</v>
      </c>
      <c r="C117" s="48" t="s">
        <v>101</v>
      </c>
      <c r="D117" s="48" t="s">
        <v>162</v>
      </c>
      <c r="E117" s="48" t="s">
        <v>392</v>
      </c>
      <c r="F117" s="48" t="s">
        <v>345</v>
      </c>
      <c r="G117" s="48" t="s">
        <v>163</v>
      </c>
      <c r="H117" s="48" t="s">
        <v>163</v>
      </c>
      <c r="I117" s="48" t="s">
        <v>140</v>
      </c>
      <c r="J117" s="58">
        <f>'прил 3'!J375</f>
        <v>0</v>
      </c>
      <c r="K117" s="58">
        <f>'прил 3'!K375</f>
        <v>0</v>
      </c>
      <c r="L117" s="58" t="e">
        <f t="shared" si="10"/>
        <v>#DIV/0!</v>
      </c>
    </row>
    <row r="118" spans="1:13" ht="45.6" customHeight="1">
      <c r="A118" s="1" t="s">
        <v>9</v>
      </c>
      <c r="B118" s="135" t="s">
        <v>160</v>
      </c>
      <c r="C118" s="48" t="s">
        <v>101</v>
      </c>
      <c r="D118" s="48" t="s">
        <v>162</v>
      </c>
      <c r="E118" s="48" t="s">
        <v>8</v>
      </c>
      <c r="F118" s="48"/>
      <c r="G118" s="48"/>
      <c r="H118" s="48"/>
      <c r="I118" s="48"/>
      <c r="J118" s="318">
        <f>J121</f>
        <v>1026.7</v>
      </c>
      <c r="K118" s="58">
        <f>K121</f>
        <v>1001.545</v>
      </c>
      <c r="L118" s="58">
        <f t="shared" si="10"/>
        <v>97.549917210480174</v>
      </c>
    </row>
    <row r="119" spans="1:13" ht="37.9" customHeight="1">
      <c r="A119" s="162" t="s">
        <v>343</v>
      </c>
      <c r="B119" s="135" t="s">
        <v>160</v>
      </c>
      <c r="C119" s="48" t="s">
        <v>101</v>
      </c>
      <c r="D119" s="48" t="s">
        <v>162</v>
      </c>
      <c r="E119" s="48" t="s">
        <v>8</v>
      </c>
      <c r="F119" s="48" t="s">
        <v>338</v>
      </c>
      <c r="G119" s="48"/>
      <c r="H119" s="48"/>
      <c r="I119" s="48"/>
      <c r="J119" s="318">
        <f t="shared" ref="J119:K122" si="13">J120</f>
        <v>1026.7</v>
      </c>
      <c r="K119" s="58">
        <f t="shared" si="13"/>
        <v>1001.545</v>
      </c>
      <c r="L119" s="58">
        <f t="shared" si="10"/>
        <v>97.549917210480174</v>
      </c>
    </row>
    <row r="120" spans="1:13" ht="23.45" customHeight="1">
      <c r="A120" s="315" t="s">
        <v>360</v>
      </c>
      <c r="B120" s="135" t="s">
        <v>160</v>
      </c>
      <c r="C120" s="48" t="s">
        <v>101</v>
      </c>
      <c r="D120" s="48" t="s">
        <v>162</v>
      </c>
      <c r="E120" s="48" t="s">
        <v>8</v>
      </c>
      <c r="F120" s="48" t="s">
        <v>345</v>
      </c>
      <c r="G120" s="48"/>
      <c r="H120" s="48"/>
      <c r="I120" s="48"/>
      <c r="J120" s="318">
        <f t="shared" si="13"/>
        <v>1026.7</v>
      </c>
      <c r="K120" s="58">
        <f t="shared" si="13"/>
        <v>1001.545</v>
      </c>
      <c r="L120" s="58">
        <f t="shared" si="10"/>
        <v>97.549917210480174</v>
      </c>
    </row>
    <row r="121" spans="1:13" ht="25.15" customHeight="1">
      <c r="A121" s="1" t="s">
        <v>151</v>
      </c>
      <c r="B121" s="135" t="s">
        <v>160</v>
      </c>
      <c r="C121" s="48" t="s">
        <v>101</v>
      </c>
      <c r="D121" s="48" t="s">
        <v>162</v>
      </c>
      <c r="E121" s="48" t="s">
        <v>8</v>
      </c>
      <c r="F121" s="48" t="s">
        <v>345</v>
      </c>
      <c r="G121" s="48" t="s">
        <v>163</v>
      </c>
      <c r="H121" s="48"/>
      <c r="I121" s="48"/>
      <c r="J121" s="318">
        <f t="shared" si="13"/>
        <v>1026.7</v>
      </c>
      <c r="K121" s="58">
        <f t="shared" si="13"/>
        <v>1001.545</v>
      </c>
      <c r="L121" s="58">
        <f t="shared" si="10"/>
        <v>97.549917210480174</v>
      </c>
    </row>
    <row r="122" spans="1:13" ht="25.15" customHeight="1">
      <c r="A122" s="1" t="s">
        <v>20</v>
      </c>
      <c r="B122" s="135" t="s">
        <v>160</v>
      </c>
      <c r="C122" s="48" t="s">
        <v>101</v>
      </c>
      <c r="D122" s="48" t="s">
        <v>162</v>
      </c>
      <c r="E122" s="48" t="s">
        <v>8</v>
      </c>
      <c r="F122" s="48" t="s">
        <v>345</v>
      </c>
      <c r="G122" s="48" t="s">
        <v>163</v>
      </c>
      <c r="H122" s="48" t="s">
        <v>163</v>
      </c>
      <c r="I122" s="48"/>
      <c r="J122" s="58">
        <f t="shared" si="13"/>
        <v>1026.7</v>
      </c>
      <c r="K122" s="58">
        <f t="shared" si="13"/>
        <v>1001.545</v>
      </c>
      <c r="L122" s="58">
        <f t="shared" si="10"/>
        <v>97.549917210480174</v>
      </c>
    </row>
    <row r="123" spans="1:13" ht="31.15" customHeight="1">
      <c r="A123" s="313" t="s">
        <v>347</v>
      </c>
      <c r="B123" s="135" t="s">
        <v>160</v>
      </c>
      <c r="C123" s="48" t="s">
        <v>101</v>
      </c>
      <c r="D123" s="48" t="s">
        <v>162</v>
      </c>
      <c r="E123" s="48" t="s">
        <v>8</v>
      </c>
      <c r="F123" s="48" t="s">
        <v>345</v>
      </c>
      <c r="G123" s="48" t="s">
        <v>163</v>
      </c>
      <c r="H123" s="48" t="s">
        <v>163</v>
      </c>
      <c r="I123" s="48" t="s">
        <v>140</v>
      </c>
      <c r="J123" s="58">
        <f>'прил 3'!J378</f>
        <v>1026.7</v>
      </c>
      <c r="K123" s="58">
        <f>'прил 3'!K378</f>
        <v>1001.545</v>
      </c>
      <c r="L123" s="58">
        <f t="shared" si="10"/>
        <v>97.549917210480174</v>
      </c>
    </row>
    <row r="124" spans="1:13" ht="39.6" customHeight="1">
      <c r="A124" s="165" t="s">
        <v>43</v>
      </c>
      <c r="B124" s="135" t="s">
        <v>160</v>
      </c>
      <c r="C124" s="128" t="s">
        <v>101</v>
      </c>
      <c r="D124" s="48" t="s">
        <v>108</v>
      </c>
      <c r="E124" s="48"/>
      <c r="F124" s="48"/>
      <c r="G124" s="48"/>
      <c r="H124" s="48"/>
      <c r="I124" s="48"/>
      <c r="J124" s="58">
        <f>J125</f>
        <v>410.7</v>
      </c>
      <c r="K124" s="58">
        <f>K125</f>
        <v>400.49700000000001</v>
      </c>
      <c r="L124" s="58">
        <f t="shared" si="10"/>
        <v>97.515704894083271</v>
      </c>
    </row>
    <row r="125" spans="1:13" s="5" customFormat="1" ht="36.75" customHeight="1">
      <c r="A125" s="1" t="s">
        <v>120</v>
      </c>
      <c r="B125" s="135" t="s">
        <v>160</v>
      </c>
      <c r="C125" s="128" t="s">
        <v>101</v>
      </c>
      <c r="D125" s="48" t="s">
        <v>108</v>
      </c>
      <c r="E125" s="48" t="s">
        <v>204</v>
      </c>
      <c r="F125" s="48"/>
      <c r="G125" s="49"/>
      <c r="H125" s="49"/>
      <c r="I125" s="49"/>
      <c r="J125" s="50">
        <f>J126+J131+J136</f>
        <v>410.7</v>
      </c>
      <c r="K125" s="50">
        <f>K126+K131+K136</f>
        <v>400.49700000000001</v>
      </c>
      <c r="L125" s="58">
        <f t="shared" si="10"/>
        <v>97.515704894083271</v>
      </c>
      <c r="M125" s="432"/>
    </row>
    <row r="126" spans="1:13" s="5" customFormat="1" ht="56.45" customHeight="1">
      <c r="A126" s="125" t="s">
        <v>316</v>
      </c>
      <c r="B126" s="135" t="s">
        <v>160</v>
      </c>
      <c r="C126" s="128" t="s">
        <v>101</v>
      </c>
      <c r="D126" s="48" t="s">
        <v>108</v>
      </c>
      <c r="E126" s="48" t="s">
        <v>204</v>
      </c>
      <c r="F126" s="48" t="s">
        <v>315</v>
      </c>
      <c r="G126" s="49"/>
      <c r="H126" s="49"/>
      <c r="I126" s="49"/>
      <c r="J126" s="50">
        <f t="shared" ref="J126:K129" si="14">J127</f>
        <v>398.3</v>
      </c>
      <c r="K126" s="50">
        <f t="shared" si="14"/>
        <v>389.68</v>
      </c>
      <c r="L126" s="58">
        <f t="shared" si="10"/>
        <v>97.835802159176495</v>
      </c>
      <c r="M126" s="432"/>
    </row>
    <row r="127" spans="1:13" s="5" customFormat="1" ht="25.15" customHeight="1">
      <c r="A127" s="121" t="s">
        <v>342</v>
      </c>
      <c r="B127" s="135" t="s">
        <v>160</v>
      </c>
      <c r="C127" s="128" t="s">
        <v>101</v>
      </c>
      <c r="D127" s="48" t="s">
        <v>108</v>
      </c>
      <c r="E127" s="48" t="s">
        <v>204</v>
      </c>
      <c r="F127" s="48" t="s">
        <v>335</v>
      </c>
      <c r="G127" s="49"/>
      <c r="H127" s="49"/>
      <c r="I127" s="49"/>
      <c r="J127" s="50">
        <f t="shared" si="14"/>
        <v>398.3</v>
      </c>
      <c r="K127" s="50">
        <f t="shared" si="14"/>
        <v>389.68</v>
      </c>
      <c r="L127" s="58">
        <f t="shared" si="10"/>
        <v>97.835802159176495</v>
      </c>
      <c r="M127" s="432"/>
    </row>
    <row r="128" spans="1:13" s="5" customFormat="1" ht="25.15" customHeight="1">
      <c r="A128" s="1" t="s">
        <v>151</v>
      </c>
      <c r="B128" s="135" t="s">
        <v>160</v>
      </c>
      <c r="C128" s="128" t="s">
        <v>101</v>
      </c>
      <c r="D128" s="48" t="s">
        <v>108</v>
      </c>
      <c r="E128" s="48" t="s">
        <v>204</v>
      </c>
      <c r="F128" s="48" t="s">
        <v>335</v>
      </c>
      <c r="G128" s="49" t="s">
        <v>163</v>
      </c>
      <c r="H128" s="49"/>
      <c r="I128" s="49"/>
      <c r="J128" s="50">
        <f t="shared" si="14"/>
        <v>398.3</v>
      </c>
      <c r="K128" s="50">
        <f t="shared" si="14"/>
        <v>389.68</v>
      </c>
      <c r="L128" s="58">
        <f t="shared" si="10"/>
        <v>97.835802159176495</v>
      </c>
      <c r="M128" s="432"/>
    </row>
    <row r="129" spans="1:13" s="5" customFormat="1" ht="25.15" customHeight="1">
      <c r="A129" s="1" t="s">
        <v>166</v>
      </c>
      <c r="B129" s="135" t="s">
        <v>160</v>
      </c>
      <c r="C129" s="128" t="s">
        <v>101</v>
      </c>
      <c r="D129" s="48" t="s">
        <v>108</v>
      </c>
      <c r="E129" s="48" t="s">
        <v>204</v>
      </c>
      <c r="F129" s="48" t="s">
        <v>335</v>
      </c>
      <c r="G129" s="49" t="s">
        <v>163</v>
      </c>
      <c r="H129" s="49" t="s">
        <v>164</v>
      </c>
      <c r="I129" s="49"/>
      <c r="J129" s="50">
        <f t="shared" si="14"/>
        <v>398.3</v>
      </c>
      <c r="K129" s="50">
        <f t="shared" si="14"/>
        <v>389.68</v>
      </c>
      <c r="L129" s="58">
        <f t="shared" si="10"/>
        <v>97.835802159176495</v>
      </c>
      <c r="M129" s="432"/>
    </row>
    <row r="130" spans="1:13" s="5" customFormat="1" ht="39.6" customHeight="1">
      <c r="A130" s="313" t="s">
        <v>347</v>
      </c>
      <c r="B130" s="135" t="s">
        <v>160</v>
      </c>
      <c r="C130" s="128" t="s">
        <v>101</v>
      </c>
      <c r="D130" s="48" t="s">
        <v>108</v>
      </c>
      <c r="E130" s="48" t="s">
        <v>204</v>
      </c>
      <c r="F130" s="48" t="s">
        <v>335</v>
      </c>
      <c r="G130" s="49" t="s">
        <v>163</v>
      </c>
      <c r="H130" s="49" t="s">
        <v>164</v>
      </c>
      <c r="I130" s="49" t="s">
        <v>140</v>
      </c>
      <c r="J130" s="58">
        <f>'прил 4'!I331</f>
        <v>398.3</v>
      </c>
      <c r="K130" s="58">
        <f>'прил 4'!J331</f>
        <v>389.68</v>
      </c>
      <c r="L130" s="58">
        <f t="shared" si="10"/>
        <v>97.835802159176495</v>
      </c>
      <c r="M130" s="432"/>
    </row>
    <row r="131" spans="1:13" s="5" customFormat="1" ht="39.6" customHeight="1">
      <c r="A131" s="1" t="s">
        <v>320</v>
      </c>
      <c r="B131" s="135" t="s">
        <v>160</v>
      </c>
      <c r="C131" s="128" t="s">
        <v>101</v>
      </c>
      <c r="D131" s="48" t="s">
        <v>108</v>
      </c>
      <c r="E131" s="48" t="s">
        <v>204</v>
      </c>
      <c r="F131" s="48" t="s">
        <v>318</v>
      </c>
      <c r="G131" s="49"/>
      <c r="H131" s="49"/>
      <c r="I131" s="49"/>
      <c r="J131" s="50">
        <f t="shared" ref="J131:K134" si="15">J132</f>
        <v>11.4</v>
      </c>
      <c r="K131" s="50">
        <f t="shared" si="15"/>
        <v>10.093999999999999</v>
      </c>
      <c r="L131" s="58">
        <f t="shared" si="10"/>
        <v>88.543859649122808</v>
      </c>
      <c r="M131" s="432"/>
    </row>
    <row r="132" spans="1:13" s="5" customFormat="1" ht="37.9" customHeight="1">
      <c r="A132" s="1" t="s">
        <v>321</v>
      </c>
      <c r="B132" s="135" t="s">
        <v>160</v>
      </c>
      <c r="C132" s="128" t="s">
        <v>101</v>
      </c>
      <c r="D132" s="48" t="s">
        <v>108</v>
      </c>
      <c r="E132" s="48" t="s">
        <v>204</v>
      </c>
      <c r="F132" s="48" t="s">
        <v>319</v>
      </c>
      <c r="G132" s="49"/>
      <c r="H132" s="49"/>
      <c r="I132" s="49"/>
      <c r="J132" s="50">
        <f t="shared" si="15"/>
        <v>11.4</v>
      </c>
      <c r="K132" s="50">
        <f t="shared" si="15"/>
        <v>10.093999999999999</v>
      </c>
      <c r="L132" s="58">
        <f t="shared" si="10"/>
        <v>88.543859649122808</v>
      </c>
      <c r="M132" s="432"/>
    </row>
    <row r="133" spans="1:13" s="5" customFormat="1" ht="25.15" customHeight="1">
      <c r="A133" s="1" t="s">
        <v>151</v>
      </c>
      <c r="B133" s="135" t="s">
        <v>160</v>
      </c>
      <c r="C133" s="128" t="s">
        <v>101</v>
      </c>
      <c r="D133" s="48" t="s">
        <v>108</v>
      </c>
      <c r="E133" s="48" t="s">
        <v>204</v>
      </c>
      <c r="F133" s="48" t="s">
        <v>319</v>
      </c>
      <c r="G133" s="49" t="s">
        <v>163</v>
      </c>
      <c r="H133" s="49"/>
      <c r="I133" s="49"/>
      <c r="J133" s="50">
        <f t="shared" si="15"/>
        <v>11.4</v>
      </c>
      <c r="K133" s="50">
        <f t="shared" si="15"/>
        <v>10.093999999999999</v>
      </c>
      <c r="L133" s="58">
        <f t="shared" si="10"/>
        <v>88.543859649122808</v>
      </c>
      <c r="M133" s="432"/>
    </row>
    <row r="134" spans="1:13" s="5" customFormat="1" ht="25.15" customHeight="1">
      <c r="A134" s="1" t="s">
        <v>166</v>
      </c>
      <c r="B134" s="135" t="s">
        <v>160</v>
      </c>
      <c r="C134" s="128" t="s">
        <v>101</v>
      </c>
      <c r="D134" s="48" t="s">
        <v>108</v>
      </c>
      <c r="E134" s="48" t="s">
        <v>204</v>
      </c>
      <c r="F134" s="48" t="s">
        <v>319</v>
      </c>
      <c r="G134" s="49" t="s">
        <v>163</v>
      </c>
      <c r="H134" s="49" t="s">
        <v>164</v>
      </c>
      <c r="I134" s="49"/>
      <c r="J134" s="50">
        <f t="shared" si="15"/>
        <v>11.4</v>
      </c>
      <c r="K134" s="50">
        <f t="shared" si="15"/>
        <v>10.093999999999999</v>
      </c>
      <c r="L134" s="58">
        <f t="shared" si="10"/>
        <v>88.543859649122808</v>
      </c>
      <c r="M134" s="432"/>
    </row>
    <row r="135" spans="1:13" s="5" customFormat="1" ht="30.6" customHeight="1">
      <c r="A135" s="313" t="s">
        <v>347</v>
      </c>
      <c r="B135" s="135" t="s">
        <v>160</v>
      </c>
      <c r="C135" s="128" t="s">
        <v>101</v>
      </c>
      <c r="D135" s="48" t="s">
        <v>108</v>
      </c>
      <c r="E135" s="48" t="s">
        <v>204</v>
      </c>
      <c r="F135" s="48" t="s">
        <v>319</v>
      </c>
      <c r="G135" s="49" t="s">
        <v>163</v>
      </c>
      <c r="H135" s="49" t="s">
        <v>164</v>
      </c>
      <c r="I135" s="49" t="s">
        <v>140</v>
      </c>
      <c r="J135" s="58">
        <f>'прил 3'!J385</f>
        <v>11.4</v>
      </c>
      <c r="K135" s="58">
        <f>'прил 3'!K385</f>
        <v>10.093999999999999</v>
      </c>
      <c r="L135" s="58">
        <f t="shared" si="10"/>
        <v>88.543859649122808</v>
      </c>
      <c r="M135" s="432"/>
    </row>
    <row r="136" spans="1:13" s="5" customFormat="1" ht="21.6" customHeight="1">
      <c r="A136" s="1" t="s">
        <v>324</v>
      </c>
      <c r="B136" s="135" t="s">
        <v>160</v>
      </c>
      <c r="C136" s="128" t="s">
        <v>101</v>
      </c>
      <c r="D136" s="48" t="s">
        <v>108</v>
      </c>
      <c r="E136" s="48" t="s">
        <v>204</v>
      </c>
      <c r="F136" s="48" t="s">
        <v>322</v>
      </c>
      <c r="G136" s="49"/>
      <c r="H136" s="49"/>
      <c r="I136" s="49"/>
      <c r="J136" s="50">
        <f t="shared" ref="J136:K139" si="16">J137</f>
        <v>1</v>
      </c>
      <c r="K136" s="50">
        <f t="shared" si="16"/>
        <v>0.72299999999999998</v>
      </c>
      <c r="L136" s="58">
        <f t="shared" si="10"/>
        <v>72.3</v>
      </c>
      <c r="M136" s="432"/>
    </row>
    <row r="137" spans="1:13" s="5" customFormat="1" ht="20.45" customHeight="1">
      <c r="A137" s="1" t="s">
        <v>325</v>
      </c>
      <c r="B137" s="135" t="s">
        <v>160</v>
      </c>
      <c r="C137" s="128" t="s">
        <v>101</v>
      </c>
      <c r="D137" s="48" t="s">
        <v>108</v>
      </c>
      <c r="E137" s="48" t="s">
        <v>204</v>
      </c>
      <c r="F137" s="48" t="s">
        <v>323</v>
      </c>
      <c r="G137" s="49"/>
      <c r="H137" s="49"/>
      <c r="I137" s="49"/>
      <c r="J137" s="50">
        <f t="shared" si="16"/>
        <v>1</v>
      </c>
      <c r="K137" s="50">
        <f t="shared" si="16"/>
        <v>0.72299999999999998</v>
      </c>
      <c r="L137" s="58">
        <f t="shared" ref="L137:L200" si="17">K137/J137*100</f>
        <v>72.3</v>
      </c>
      <c r="M137" s="432"/>
    </row>
    <row r="138" spans="1:13" s="5" customFormat="1" ht="25.15" customHeight="1">
      <c r="A138" s="1" t="s">
        <v>151</v>
      </c>
      <c r="B138" s="135" t="s">
        <v>160</v>
      </c>
      <c r="C138" s="128" t="s">
        <v>101</v>
      </c>
      <c r="D138" s="48" t="s">
        <v>108</v>
      </c>
      <c r="E138" s="48" t="s">
        <v>204</v>
      </c>
      <c r="F138" s="48" t="s">
        <v>323</v>
      </c>
      <c r="G138" s="49" t="s">
        <v>163</v>
      </c>
      <c r="H138" s="49"/>
      <c r="I138" s="49"/>
      <c r="J138" s="50">
        <f t="shared" si="16"/>
        <v>1</v>
      </c>
      <c r="K138" s="50">
        <f t="shared" si="16"/>
        <v>0.72299999999999998</v>
      </c>
      <c r="L138" s="58">
        <f t="shared" si="17"/>
        <v>72.3</v>
      </c>
      <c r="M138" s="432"/>
    </row>
    <row r="139" spans="1:13" s="5" customFormat="1" ht="25.15" customHeight="1">
      <c r="A139" s="1" t="s">
        <v>166</v>
      </c>
      <c r="B139" s="135" t="s">
        <v>160</v>
      </c>
      <c r="C139" s="128" t="s">
        <v>101</v>
      </c>
      <c r="D139" s="48" t="s">
        <v>108</v>
      </c>
      <c r="E139" s="48" t="s">
        <v>204</v>
      </c>
      <c r="F139" s="48" t="s">
        <v>323</v>
      </c>
      <c r="G139" s="49" t="s">
        <v>163</v>
      </c>
      <c r="H139" s="49" t="s">
        <v>164</v>
      </c>
      <c r="I139" s="49"/>
      <c r="J139" s="50">
        <f t="shared" si="16"/>
        <v>1</v>
      </c>
      <c r="K139" s="50">
        <f t="shared" si="16"/>
        <v>0.72299999999999998</v>
      </c>
      <c r="L139" s="58">
        <f t="shared" si="17"/>
        <v>72.3</v>
      </c>
      <c r="M139" s="432"/>
    </row>
    <row r="140" spans="1:13" s="5" customFormat="1" ht="37.15" customHeight="1">
      <c r="A140" s="313" t="s">
        <v>347</v>
      </c>
      <c r="B140" s="135" t="s">
        <v>160</v>
      </c>
      <c r="C140" s="128" t="s">
        <v>101</v>
      </c>
      <c r="D140" s="48" t="s">
        <v>108</v>
      </c>
      <c r="E140" s="48" t="s">
        <v>204</v>
      </c>
      <c r="F140" s="48" t="s">
        <v>323</v>
      </c>
      <c r="G140" s="49" t="s">
        <v>163</v>
      </c>
      <c r="H140" s="49" t="s">
        <v>164</v>
      </c>
      <c r="I140" s="49" t="s">
        <v>140</v>
      </c>
      <c r="J140" s="58">
        <f>'прил 4'!I334</f>
        <v>1</v>
      </c>
      <c r="K140" s="58">
        <f>'прил 4'!J334</f>
        <v>0.72299999999999998</v>
      </c>
      <c r="L140" s="58">
        <f t="shared" si="17"/>
        <v>72.3</v>
      </c>
      <c r="M140" s="432"/>
    </row>
    <row r="141" spans="1:13" s="5" customFormat="1" ht="37.9" customHeight="1">
      <c r="A141" s="1" t="s">
        <v>21</v>
      </c>
      <c r="B141" s="135" t="s">
        <v>160</v>
      </c>
      <c r="C141" s="48" t="s">
        <v>101</v>
      </c>
      <c r="D141" s="48" t="s">
        <v>163</v>
      </c>
      <c r="E141" s="48"/>
      <c r="F141" s="48"/>
      <c r="G141" s="49"/>
      <c r="H141" s="49"/>
      <c r="I141" s="49"/>
      <c r="J141" s="58">
        <f>J142</f>
        <v>68.099999999999994</v>
      </c>
      <c r="K141" s="58">
        <f>K142</f>
        <v>68.099999999999994</v>
      </c>
      <c r="L141" s="58">
        <f t="shared" si="17"/>
        <v>100</v>
      </c>
      <c r="M141" s="432"/>
    </row>
    <row r="142" spans="1:13" ht="52.15" customHeight="1">
      <c r="A142" s="1" t="s">
        <v>313</v>
      </c>
      <c r="B142" s="135" t="s">
        <v>160</v>
      </c>
      <c r="C142" s="48" t="s">
        <v>101</v>
      </c>
      <c r="D142" s="48" t="s">
        <v>163</v>
      </c>
      <c r="E142" s="48" t="s">
        <v>307</v>
      </c>
      <c r="F142" s="48"/>
      <c r="G142" s="48"/>
      <c r="H142" s="48"/>
      <c r="I142" s="48"/>
      <c r="J142" s="58">
        <f>J146</f>
        <v>68.099999999999994</v>
      </c>
      <c r="K142" s="58">
        <f>K146</f>
        <v>68.099999999999994</v>
      </c>
      <c r="L142" s="58">
        <f t="shared" si="17"/>
        <v>100</v>
      </c>
    </row>
    <row r="143" spans="1:13" ht="50.25" customHeight="1">
      <c r="A143" s="125" t="s">
        <v>316</v>
      </c>
      <c r="B143" s="135" t="s">
        <v>160</v>
      </c>
      <c r="C143" s="48" t="s">
        <v>101</v>
      </c>
      <c r="D143" s="48" t="s">
        <v>163</v>
      </c>
      <c r="E143" s="48" t="s">
        <v>307</v>
      </c>
      <c r="F143" s="48" t="s">
        <v>315</v>
      </c>
      <c r="G143" s="48"/>
      <c r="H143" s="48"/>
      <c r="I143" s="48"/>
      <c r="J143" s="58">
        <f t="shared" ref="J143:K146" si="18">J144</f>
        <v>68.099999999999994</v>
      </c>
      <c r="K143" s="58">
        <f t="shared" si="18"/>
        <v>68.099999999999994</v>
      </c>
      <c r="L143" s="58">
        <f t="shared" si="17"/>
        <v>100</v>
      </c>
    </row>
    <row r="144" spans="1:13" ht="25.15" customHeight="1">
      <c r="A144" s="125" t="s">
        <v>317</v>
      </c>
      <c r="B144" s="135" t="s">
        <v>160</v>
      </c>
      <c r="C144" s="48" t="s">
        <v>101</v>
      </c>
      <c r="D144" s="48" t="s">
        <v>163</v>
      </c>
      <c r="E144" s="48" t="s">
        <v>307</v>
      </c>
      <c r="F144" s="48" t="s">
        <v>314</v>
      </c>
      <c r="G144" s="48"/>
      <c r="H144" s="48"/>
      <c r="I144" s="48"/>
      <c r="J144" s="58">
        <f t="shared" si="18"/>
        <v>68.099999999999994</v>
      </c>
      <c r="K144" s="58">
        <f t="shared" si="18"/>
        <v>68.099999999999994</v>
      </c>
      <c r="L144" s="58">
        <f t="shared" si="17"/>
        <v>100</v>
      </c>
    </row>
    <row r="145" spans="1:13" ht="25.15" customHeight="1">
      <c r="A145" s="1" t="s">
        <v>133</v>
      </c>
      <c r="B145" s="135" t="s">
        <v>160</v>
      </c>
      <c r="C145" s="48" t="s">
        <v>101</v>
      </c>
      <c r="D145" s="48" t="s">
        <v>163</v>
      </c>
      <c r="E145" s="48" t="s">
        <v>307</v>
      </c>
      <c r="F145" s="48" t="s">
        <v>314</v>
      </c>
      <c r="G145" s="48" t="s">
        <v>135</v>
      </c>
      <c r="H145" s="48"/>
      <c r="I145" s="48"/>
      <c r="J145" s="58">
        <f t="shared" si="18"/>
        <v>68.099999999999994</v>
      </c>
      <c r="K145" s="58">
        <f t="shared" si="18"/>
        <v>68.099999999999994</v>
      </c>
      <c r="L145" s="58">
        <f t="shared" si="17"/>
        <v>100</v>
      </c>
    </row>
    <row r="146" spans="1:13" ht="37.9" customHeight="1">
      <c r="A146" s="1" t="s">
        <v>143</v>
      </c>
      <c r="B146" s="135" t="s">
        <v>160</v>
      </c>
      <c r="C146" s="48" t="s">
        <v>101</v>
      </c>
      <c r="D146" s="48" t="s">
        <v>163</v>
      </c>
      <c r="E146" s="48" t="s">
        <v>307</v>
      </c>
      <c r="F146" s="48" t="s">
        <v>314</v>
      </c>
      <c r="G146" s="48" t="s">
        <v>135</v>
      </c>
      <c r="H146" s="48" t="s">
        <v>136</v>
      </c>
      <c r="I146" s="48"/>
      <c r="J146" s="58">
        <f t="shared" si="18"/>
        <v>68.099999999999994</v>
      </c>
      <c r="K146" s="58">
        <f t="shared" si="18"/>
        <v>68.099999999999994</v>
      </c>
      <c r="L146" s="58">
        <f t="shared" si="17"/>
        <v>100</v>
      </c>
    </row>
    <row r="147" spans="1:13" ht="25.15" customHeight="1">
      <c r="A147" s="314" t="s">
        <v>346</v>
      </c>
      <c r="B147" s="135" t="s">
        <v>160</v>
      </c>
      <c r="C147" s="48" t="s">
        <v>101</v>
      </c>
      <c r="D147" s="48" t="s">
        <v>163</v>
      </c>
      <c r="E147" s="48" t="s">
        <v>307</v>
      </c>
      <c r="F147" s="48" t="s">
        <v>314</v>
      </c>
      <c r="G147" s="48" t="s">
        <v>135</v>
      </c>
      <c r="H147" s="48" t="s">
        <v>136</v>
      </c>
      <c r="I147" s="48" t="s">
        <v>137</v>
      </c>
      <c r="J147" s="58">
        <f>'прил 3'!J30</f>
        <v>68.099999999999994</v>
      </c>
      <c r="K147" s="58">
        <f>'прил 3'!K30</f>
        <v>68.099999999999994</v>
      </c>
      <c r="L147" s="58">
        <f t="shared" si="17"/>
        <v>100</v>
      </c>
    </row>
    <row r="148" spans="1:13" s="5" customFormat="1" ht="34.15" customHeight="1">
      <c r="A148" s="315" t="s">
        <v>73</v>
      </c>
      <c r="B148" s="135" t="s">
        <v>160</v>
      </c>
      <c r="C148" s="48" t="s">
        <v>101</v>
      </c>
      <c r="D148" s="48" t="s">
        <v>165</v>
      </c>
      <c r="E148" s="325"/>
      <c r="F148" s="325"/>
      <c r="G148" s="49"/>
      <c r="H148" s="49"/>
      <c r="I148" s="49"/>
      <c r="J148" s="50">
        <f>J149</f>
        <v>1816.615</v>
      </c>
      <c r="K148" s="50">
        <f>K149</f>
        <v>1816.615</v>
      </c>
      <c r="L148" s="58">
        <f t="shared" si="17"/>
        <v>100</v>
      </c>
      <c r="M148" s="432"/>
    </row>
    <row r="149" spans="1:13" ht="35.450000000000003" customHeight="1">
      <c r="A149" s="320" t="s">
        <v>78</v>
      </c>
      <c r="B149" s="135" t="s">
        <v>160</v>
      </c>
      <c r="C149" s="48" t="s">
        <v>101</v>
      </c>
      <c r="D149" s="48" t="s">
        <v>165</v>
      </c>
      <c r="E149" s="48" t="s">
        <v>72</v>
      </c>
      <c r="F149" s="48"/>
      <c r="G149" s="48"/>
      <c r="H149" s="48"/>
      <c r="I149" s="48"/>
      <c r="J149" s="58">
        <f>J152</f>
        <v>1816.615</v>
      </c>
      <c r="K149" s="58">
        <f>K152</f>
        <v>1816.615</v>
      </c>
      <c r="L149" s="58">
        <f t="shared" si="17"/>
        <v>100</v>
      </c>
    </row>
    <row r="150" spans="1:13" ht="37.9" customHeight="1">
      <c r="A150" s="165" t="s">
        <v>343</v>
      </c>
      <c r="B150" s="135" t="s">
        <v>160</v>
      </c>
      <c r="C150" s="48" t="s">
        <v>101</v>
      </c>
      <c r="D150" s="48" t="s">
        <v>165</v>
      </c>
      <c r="E150" s="48" t="s">
        <v>72</v>
      </c>
      <c r="F150" s="48" t="s">
        <v>338</v>
      </c>
      <c r="G150" s="48"/>
      <c r="H150" s="48"/>
      <c r="I150" s="48"/>
      <c r="J150" s="58">
        <f t="shared" ref="J150:K153" si="19">J151</f>
        <v>1816.615</v>
      </c>
      <c r="K150" s="58">
        <f t="shared" si="19"/>
        <v>1816.615</v>
      </c>
      <c r="L150" s="58">
        <f t="shared" si="17"/>
        <v>100</v>
      </c>
    </row>
    <row r="151" spans="1:13" ht="23.45" customHeight="1">
      <c r="A151" s="315" t="s">
        <v>360</v>
      </c>
      <c r="B151" s="135" t="s">
        <v>160</v>
      </c>
      <c r="C151" s="48" t="s">
        <v>101</v>
      </c>
      <c r="D151" s="48" t="s">
        <v>165</v>
      </c>
      <c r="E151" s="48" t="s">
        <v>72</v>
      </c>
      <c r="F151" s="48" t="s">
        <v>345</v>
      </c>
      <c r="G151" s="48"/>
      <c r="H151" s="48"/>
      <c r="I151" s="48"/>
      <c r="J151" s="58">
        <f t="shared" si="19"/>
        <v>1816.615</v>
      </c>
      <c r="K151" s="58">
        <f t="shared" si="19"/>
        <v>1816.615</v>
      </c>
      <c r="L151" s="58">
        <f t="shared" si="17"/>
        <v>100</v>
      </c>
    </row>
    <row r="152" spans="1:13" ht="25.15" customHeight="1">
      <c r="A152" s="1" t="s">
        <v>151</v>
      </c>
      <c r="B152" s="135" t="s">
        <v>160</v>
      </c>
      <c r="C152" s="48" t="s">
        <v>101</v>
      </c>
      <c r="D152" s="48" t="s">
        <v>165</v>
      </c>
      <c r="E152" s="48" t="s">
        <v>72</v>
      </c>
      <c r="F152" s="48" t="s">
        <v>345</v>
      </c>
      <c r="G152" s="48" t="s">
        <v>163</v>
      </c>
      <c r="H152" s="48"/>
      <c r="I152" s="48"/>
      <c r="J152" s="58">
        <f t="shared" si="19"/>
        <v>1816.615</v>
      </c>
      <c r="K152" s="58">
        <f t="shared" si="19"/>
        <v>1816.615</v>
      </c>
      <c r="L152" s="58">
        <f t="shared" si="17"/>
        <v>100</v>
      </c>
    </row>
    <row r="153" spans="1:13" ht="25.15" customHeight="1">
      <c r="A153" s="289" t="s">
        <v>152</v>
      </c>
      <c r="B153" s="135" t="s">
        <v>160</v>
      </c>
      <c r="C153" s="48" t="s">
        <v>101</v>
      </c>
      <c r="D153" s="48" t="s">
        <v>165</v>
      </c>
      <c r="E153" s="48" t="s">
        <v>72</v>
      </c>
      <c r="F153" s="48" t="s">
        <v>345</v>
      </c>
      <c r="G153" s="48" t="s">
        <v>163</v>
      </c>
      <c r="H153" s="48" t="s">
        <v>160</v>
      </c>
      <c r="I153" s="48"/>
      <c r="J153" s="58">
        <f t="shared" si="19"/>
        <v>1816.615</v>
      </c>
      <c r="K153" s="58">
        <f t="shared" si="19"/>
        <v>1816.615</v>
      </c>
      <c r="L153" s="58">
        <f t="shared" si="17"/>
        <v>100</v>
      </c>
    </row>
    <row r="154" spans="1:13" ht="33.6" customHeight="1">
      <c r="A154" s="313" t="s">
        <v>347</v>
      </c>
      <c r="B154" s="135" t="s">
        <v>160</v>
      </c>
      <c r="C154" s="48" t="s">
        <v>101</v>
      </c>
      <c r="D154" s="48" t="s">
        <v>165</v>
      </c>
      <c r="E154" s="48" t="s">
        <v>72</v>
      </c>
      <c r="F154" s="48" t="s">
        <v>345</v>
      </c>
      <c r="G154" s="48" t="s">
        <v>163</v>
      </c>
      <c r="H154" s="48" t="s">
        <v>160</v>
      </c>
      <c r="I154" s="48" t="s">
        <v>140</v>
      </c>
      <c r="J154" s="58">
        <f>'прил 3'!J342</f>
        <v>1816.615</v>
      </c>
      <c r="K154" s="58">
        <f>'прил 3'!K342</f>
        <v>1816.615</v>
      </c>
      <c r="L154" s="58">
        <f t="shared" si="17"/>
        <v>100</v>
      </c>
    </row>
    <row r="155" spans="1:13" s="5" customFormat="1" ht="48.6" customHeight="1">
      <c r="A155" s="315" t="s">
        <v>77</v>
      </c>
      <c r="B155" s="135" t="s">
        <v>160</v>
      </c>
      <c r="C155" s="48" t="s">
        <v>101</v>
      </c>
      <c r="D155" s="48" t="s">
        <v>164</v>
      </c>
      <c r="E155" s="325"/>
      <c r="F155" s="325"/>
      <c r="G155" s="49"/>
      <c r="H155" s="49"/>
      <c r="I155" s="49"/>
      <c r="J155" s="50">
        <f>J156</f>
        <v>3311.3</v>
      </c>
      <c r="K155" s="50">
        <f>K156</f>
        <v>3311.3</v>
      </c>
      <c r="L155" s="58">
        <f t="shared" si="17"/>
        <v>100</v>
      </c>
      <c r="M155" s="432"/>
    </row>
    <row r="156" spans="1:13" ht="51.6" customHeight="1">
      <c r="A156" s="320" t="s">
        <v>527</v>
      </c>
      <c r="B156" s="135" t="s">
        <v>160</v>
      </c>
      <c r="C156" s="48" t="s">
        <v>101</v>
      </c>
      <c r="D156" s="48" t="s">
        <v>164</v>
      </c>
      <c r="E156" s="48" t="s">
        <v>76</v>
      </c>
      <c r="F156" s="48"/>
      <c r="G156" s="48"/>
      <c r="H156" s="48"/>
      <c r="I156" s="48"/>
      <c r="J156" s="58">
        <f>J159</f>
        <v>3311.3</v>
      </c>
      <c r="K156" s="326">
        <f>K159</f>
        <v>3311.3</v>
      </c>
      <c r="L156" s="58">
        <f t="shared" si="17"/>
        <v>100</v>
      </c>
    </row>
    <row r="157" spans="1:13" ht="36.6" customHeight="1">
      <c r="A157" s="165" t="s">
        <v>343</v>
      </c>
      <c r="B157" s="135" t="s">
        <v>160</v>
      </c>
      <c r="C157" s="48" t="s">
        <v>101</v>
      </c>
      <c r="D157" s="48" t="s">
        <v>164</v>
      </c>
      <c r="E157" s="48" t="s">
        <v>76</v>
      </c>
      <c r="F157" s="48" t="s">
        <v>338</v>
      </c>
      <c r="G157" s="48"/>
      <c r="H157" s="48"/>
      <c r="I157" s="48"/>
      <c r="J157" s="58">
        <f t="shared" ref="J157:K160" si="20">J158</f>
        <v>3311.3</v>
      </c>
      <c r="K157" s="326">
        <f t="shared" si="20"/>
        <v>3311.3</v>
      </c>
      <c r="L157" s="58">
        <f t="shared" si="17"/>
        <v>100</v>
      </c>
    </row>
    <row r="158" spans="1:13" ht="19.899999999999999" customHeight="1">
      <c r="A158" s="315" t="s">
        <v>360</v>
      </c>
      <c r="B158" s="135" t="s">
        <v>160</v>
      </c>
      <c r="C158" s="48" t="s">
        <v>101</v>
      </c>
      <c r="D158" s="48" t="s">
        <v>164</v>
      </c>
      <c r="E158" s="48" t="s">
        <v>76</v>
      </c>
      <c r="F158" s="48" t="s">
        <v>345</v>
      </c>
      <c r="G158" s="48"/>
      <c r="H158" s="48"/>
      <c r="I158" s="48"/>
      <c r="J158" s="58">
        <f t="shared" si="20"/>
        <v>3311.3</v>
      </c>
      <c r="K158" s="326">
        <f t="shared" si="20"/>
        <v>3311.3</v>
      </c>
      <c r="L158" s="58">
        <f t="shared" si="17"/>
        <v>100</v>
      </c>
    </row>
    <row r="159" spans="1:13" ht="19.899999999999999" customHeight="1">
      <c r="A159" s="1" t="s">
        <v>151</v>
      </c>
      <c r="B159" s="135" t="s">
        <v>160</v>
      </c>
      <c r="C159" s="48" t="s">
        <v>101</v>
      </c>
      <c r="D159" s="48" t="s">
        <v>164</v>
      </c>
      <c r="E159" s="48" t="s">
        <v>76</v>
      </c>
      <c r="F159" s="48" t="s">
        <v>345</v>
      </c>
      <c r="G159" s="48" t="s">
        <v>163</v>
      </c>
      <c r="H159" s="48"/>
      <c r="I159" s="48"/>
      <c r="J159" s="58">
        <f t="shared" si="20"/>
        <v>3311.3</v>
      </c>
      <c r="K159" s="326">
        <f t="shared" si="20"/>
        <v>3311.3</v>
      </c>
      <c r="L159" s="58">
        <f t="shared" si="17"/>
        <v>100</v>
      </c>
    </row>
    <row r="160" spans="1:13" ht="19.899999999999999" customHeight="1">
      <c r="A160" s="289" t="s">
        <v>152</v>
      </c>
      <c r="B160" s="135" t="s">
        <v>160</v>
      </c>
      <c r="C160" s="48" t="s">
        <v>101</v>
      </c>
      <c r="D160" s="48" t="s">
        <v>164</v>
      </c>
      <c r="E160" s="48" t="s">
        <v>76</v>
      </c>
      <c r="F160" s="48" t="s">
        <v>345</v>
      </c>
      <c r="G160" s="48" t="s">
        <v>163</v>
      </c>
      <c r="H160" s="48" t="s">
        <v>160</v>
      </c>
      <c r="I160" s="48"/>
      <c r="J160" s="58">
        <f t="shared" si="20"/>
        <v>3311.3</v>
      </c>
      <c r="K160" s="326">
        <f t="shared" si="20"/>
        <v>3311.3</v>
      </c>
      <c r="L160" s="58">
        <f t="shared" si="17"/>
        <v>100</v>
      </c>
    </row>
    <row r="161" spans="1:13" ht="36" customHeight="1">
      <c r="A161" s="313" t="s">
        <v>347</v>
      </c>
      <c r="B161" s="135" t="s">
        <v>160</v>
      </c>
      <c r="C161" s="48" t="s">
        <v>101</v>
      </c>
      <c r="D161" s="48" t="s">
        <v>164</v>
      </c>
      <c r="E161" s="48" t="s">
        <v>76</v>
      </c>
      <c r="F161" s="48" t="s">
        <v>345</v>
      </c>
      <c r="G161" s="48" t="s">
        <v>163</v>
      </c>
      <c r="H161" s="48" t="s">
        <v>160</v>
      </c>
      <c r="I161" s="48" t="s">
        <v>140</v>
      </c>
      <c r="J161" s="58">
        <f>'прил 3'!J346</f>
        <v>3311.3</v>
      </c>
      <c r="K161" s="58">
        <f>'прил 3'!K346</f>
        <v>3311.3</v>
      </c>
      <c r="L161" s="58">
        <f t="shared" si="17"/>
        <v>100</v>
      </c>
    </row>
    <row r="162" spans="1:13" s="5" customFormat="1" ht="66.599999999999994" customHeight="1">
      <c r="A162" s="315" t="s">
        <v>534</v>
      </c>
      <c r="B162" s="135" t="s">
        <v>160</v>
      </c>
      <c r="C162" s="48" t="s">
        <v>101</v>
      </c>
      <c r="D162" s="48" t="s">
        <v>161</v>
      </c>
      <c r="E162" s="325"/>
      <c r="F162" s="325"/>
      <c r="G162" s="49"/>
      <c r="H162" s="49"/>
      <c r="I162" s="49"/>
      <c r="J162" s="50">
        <f>J163</f>
        <v>50.174999999999997</v>
      </c>
      <c r="K162" s="50">
        <f>K163</f>
        <v>50.174999999999997</v>
      </c>
      <c r="L162" s="58">
        <f t="shared" si="17"/>
        <v>100</v>
      </c>
      <c r="M162" s="432"/>
    </row>
    <row r="163" spans="1:13" ht="70.150000000000006" customHeight="1">
      <c r="A163" s="320" t="s">
        <v>529</v>
      </c>
      <c r="B163" s="135" t="s">
        <v>160</v>
      </c>
      <c r="C163" s="48" t="s">
        <v>101</v>
      </c>
      <c r="D163" s="48" t="s">
        <v>161</v>
      </c>
      <c r="E163" s="48" t="s">
        <v>528</v>
      </c>
      <c r="F163" s="48"/>
      <c r="G163" s="48"/>
      <c r="H163" s="48"/>
      <c r="I163" s="48"/>
      <c r="J163" s="58">
        <f>J166</f>
        <v>50.174999999999997</v>
      </c>
      <c r="K163" s="326">
        <f>K166</f>
        <v>50.174999999999997</v>
      </c>
      <c r="L163" s="58">
        <f t="shared" si="17"/>
        <v>100</v>
      </c>
    </row>
    <row r="164" spans="1:13" ht="36.6" customHeight="1">
      <c r="A164" s="165" t="s">
        <v>343</v>
      </c>
      <c r="B164" s="135" t="s">
        <v>160</v>
      </c>
      <c r="C164" s="48" t="s">
        <v>101</v>
      </c>
      <c r="D164" s="48" t="s">
        <v>161</v>
      </c>
      <c r="E164" s="48" t="s">
        <v>528</v>
      </c>
      <c r="F164" s="48" t="s">
        <v>338</v>
      </c>
      <c r="G164" s="48"/>
      <c r="H164" s="48"/>
      <c r="I164" s="48"/>
      <c r="J164" s="58">
        <f t="shared" ref="J164:K167" si="21">J165</f>
        <v>50.174999999999997</v>
      </c>
      <c r="K164" s="326">
        <f t="shared" si="21"/>
        <v>50.174999999999997</v>
      </c>
      <c r="L164" s="58">
        <f t="shared" si="17"/>
        <v>100</v>
      </c>
    </row>
    <row r="165" spans="1:13" ht="19.899999999999999" customHeight="1">
      <c r="A165" s="315" t="s">
        <v>360</v>
      </c>
      <c r="B165" s="135" t="s">
        <v>160</v>
      </c>
      <c r="C165" s="48" t="s">
        <v>101</v>
      </c>
      <c r="D165" s="48" t="s">
        <v>161</v>
      </c>
      <c r="E165" s="48" t="s">
        <v>528</v>
      </c>
      <c r="F165" s="48" t="s">
        <v>345</v>
      </c>
      <c r="G165" s="48"/>
      <c r="H165" s="48"/>
      <c r="I165" s="48"/>
      <c r="J165" s="58">
        <f t="shared" si="21"/>
        <v>50.174999999999997</v>
      </c>
      <c r="K165" s="326">
        <f t="shared" si="21"/>
        <v>50.174999999999997</v>
      </c>
      <c r="L165" s="58">
        <f t="shared" si="17"/>
        <v>100</v>
      </c>
    </row>
    <row r="166" spans="1:13" ht="19.899999999999999" customHeight="1">
      <c r="A166" s="165" t="s">
        <v>157</v>
      </c>
      <c r="B166" s="135" t="s">
        <v>160</v>
      </c>
      <c r="C166" s="48" t="s">
        <v>101</v>
      </c>
      <c r="D166" s="48" t="s">
        <v>161</v>
      </c>
      <c r="E166" s="48" t="s">
        <v>528</v>
      </c>
      <c r="F166" s="48" t="s">
        <v>345</v>
      </c>
      <c r="G166" s="48" t="s">
        <v>161</v>
      </c>
      <c r="H166" s="48"/>
      <c r="I166" s="48"/>
      <c r="J166" s="58">
        <f t="shared" si="21"/>
        <v>50.174999999999997</v>
      </c>
      <c r="K166" s="326">
        <f t="shared" si="21"/>
        <v>50.174999999999997</v>
      </c>
      <c r="L166" s="58">
        <f t="shared" si="17"/>
        <v>100</v>
      </c>
    </row>
    <row r="167" spans="1:13" ht="19.899999999999999" customHeight="1">
      <c r="A167" s="165" t="s">
        <v>167</v>
      </c>
      <c r="B167" s="135" t="s">
        <v>160</v>
      </c>
      <c r="C167" s="48" t="s">
        <v>101</v>
      </c>
      <c r="D167" s="48" t="s">
        <v>161</v>
      </c>
      <c r="E167" s="48" t="s">
        <v>528</v>
      </c>
      <c r="F167" s="48" t="s">
        <v>345</v>
      </c>
      <c r="G167" s="48" t="s">
        <v>161</v>
      </c>
      <c r="H167" s="48" t="s">
        <v>159</v>
      </c>
      <c r="I167" s="48"/>
      <c r="J167" s="58">
        <f t="shared" si="21"/>
        <v>50.174999999999997</v>
      </c>
      <c r="K167" s="326">
        <f t="shared" si="21"/>
        <v>50.174999999999997</v>
      </c>
      <c r="L167" s="58">
        <f t="shared" si="17"/>
        <v>100</v>
      </c>
    </row>
    <row r="168" spans="1:13" ht="35.450000000000003" customHeight="1">
      <c r="A168" s="313" t="s">
        <v>347</v>
      </c>
      <c r="B168" s="135" t="s">
        <v>160</v>
      </c>
      <c r="C168" s="48" t="s">
        <v>101</v>
      </c>
      <c r="D168" s="48" t="s">
        <v>161</v>
      </c>
      <c r="E168" s="48" t="s">
        <v>528</v>
      </c>
      <c r="F168" s="48" t="s">
        <v>345</v>
      </c>
      <c r="G168" s="48" t="s">
        <v>161</v>
      </c>
      <c r="H168" s="48" t="s">
        <v>159</v>
      </c>
      <c r="I168" s="48" t="s">
        <v>140</v>
      </c>
      <c r="J168" s="58">
        <f>'прил 3'!J429</f>
        <v>50.174999999999997</v>
      </c>
      <c r="K168" s="58">
        <f>'прил 3'!K429</f>
        <v>50.174999999999997</v>
      </c>
      <c r="L168" s="58">
        <f t="shared" si="17"/>
        <v>100</v>
      </c>
    </row>
    <row r="169" spans="1:13" s="5" customFormat="1" ht="30.6" customHeight="1">
      <c r="A169" s="315" t="s">
        <v>544</v>
      </c>
      <c r="B169" s="135" t="s">
        <v>160</v>
      </c>
      <c r="C169" s="48" t="s">
        <v>101</v>
      </c>
      <c r="D169" s="48" t="s">
        <v>109</v>
      </c>
      <c r="E169" s="325"/>
      <c r="F169" s="325"/>
      <c r="G169" s="49"/>
      <c r="H169" s="49"/>
      <c r="I169" s="49"/>
      <c r="J169" s="50">
        <f>J170</f>
        <v>1063.82979</v>
      </c>
      <c r="K169" s="50">
        <f>K170</f>
        <v>1063.82979</v>
      </c>
      <c r="L169" s="58">
        <f t="shared" si="17"/>
        <v>100</v>
      </c>
      <c r="M169" s="432"/>
    </row>
    <row r="170" spans="1:13" ht="25.9" customHeight="1">
      <c r="A170" s="320" t="s">
        <v>542</v>
      </c>
      <c r="B170" s="135" t="s">
        <v>160</v>
      </c>
      <c r="C170" s="48" t="s">
        <v>101</v>
      </c>
      <c r="D170" s="48" t="s">
        <v>109</v>
      </c>
      <c r="E170" s="48" t="s">
        <v>543</v>
      </c>
      <c r="F170" s="48"/>
      <c r="G170" s="48"/>
      <c r="H170" s="48"/>
      <c r="I170" s="48"/>
      <c r="J170" s="58">
        <f>J173</f>
        <v>1063.82979</v>
      </c>
      <c r="K170" s="326">
        <f>K173</f>
        <v>1063.82979</v>
      </c>
      <c r="L170" s="58">
        <f t="shared" si="17"/>
        <v>100</v>
      </c>
    </row>
    <row r="171" spans="1:13" ht="36.6" customHeight="1">
      <c r="A171" s="165" t="s">
        <v>343</v>
      </c>
      <c r="B171" s="135" t="s">
        <v>160</v>
      </c>
      <c r="C171" s="48" t="s">
        <v>101</v>
      </c>
      <c r="D171" s="48" t="s">
        <v>109</v>
      </c>
      <c r="E171" s="48" t="s">
        <v>543</v>
      </c>
      <c r="F171" s="48" t="s">
        <v>338</v>
      </c>
      <c r="G171" s="48"/>
      <c r="H171" s="48"/>
      <c r="I171" s="48"/>
      <c r="J171" s="58">
        <f t="shared" ref="J171:K174" si="22">J172</f>
        <v>1063.82979</v>
      </c>
      <c r="K171" s="326">
        <f t="shared" si="22"/>
        <v>1063.82979</v>
      </c>
      <c r="L171" s="58">
        <f t="shared" si="17"/>
        <v>100</v>
      </c>
    </row>
    <row r="172" spans="1:13" ht="19.899999999999999" customHeight="1">
      <c r="A172" s="315" t="s">
        <v>360</v>
      </c>
      <c r="B172" s="135" t="s">
        <v>160</v>
      </c>
      <c r="C172" s="48" t="s">
        <v>101</v>
      </c>
      <c r="D172" s="48" t="s">
        <v>109</v>
      </c>
      <c r="E172" s="48" t="s">
        <v>543</v>
      </c>
      <c r="F172" s="48" t="s">
        <v>345</v>
      </c>
      <c r="G172" s="48"/>
      <c r="H172" s="48"/>
      <c r="I172" s="48"/>
      <c r="J172" s="58">
        <f t="shared" si="22"/>
        <v>1063.82979</v>
      </c>
      <c r="K172" s="326">
        <f t="shared" si="22"/>
        <v>1063.82979</v>
      </c>
      <c r="L172" s="58">
        <f t="shared" si="17"/>
        <v>100</v>
      </c>
    </row>
    <row r="173" spans="1:13" ht="19.899999999999999" customHeight="1">
      <c r="A173" s="1" t="s">
        <v>151</v>
      </c>
      <c r="B173" s="135" t="s">
        <v>160</v>
      </c>
      <c r="C173" s="48" t="s">
        <v>101</v>
      </c>
      <c r="D173" s="48" t="s">
        <v>109</v>
      </c>
      <c r="E173" s="48" t="s">
        <v>543</v>
      </c>
      <c r="F173" s="48" t="s">
        <v>345</v>
      </c>
      <c r="G173" s="48" t="s">
        <v>163</v>
      </c>
      <c r="H173" s="48"/>
      <c r="I173" s="48"/>
      <c r="J173" s="58">
        <f t="shared" si="22"/>
        <v>1063.82979</v>
      </c>
      <c r="K173" s="326">
        <f t="shared" si="22"/>
        <v>1063.82979</v>
      </c>
      <c r="L173" s="58">
        <f t="shared" si="17"/>
        <v>100</v>
      </c>
    </row>
    <row r="174" spans="1:13" ht="19.899999999999999" customHeight="1">
      <c r="A174" s="289" t="s">
        <v>152</v>
      </c>
      <c r="B174" s="135" t="s">
        <v>160</v>
      </c>
      <c r="C174" s="48" t="s">
        <v>101</v>
      </c>
      <c r="D174" s="48" t="s">
        <v>109</v>
      </c>
      <c r="E174" s="48" t="s">
        <v>543</v>
      </c>
      <c r="F174" s="48" t="s">
        <v>345</v>
      </c>
      <c r="G174" s="48" t="s">
        <v>163</v>
      </c>
      <c r="H174" s="48" t="s">
        <v>160</v>
      </c>
      <c r="I174" s="48"/>
      <c r="J174" s="58">
        <f t="shared" si="22"/>
        <v>1063.82979</v>
      </c>
      <c r="K174" s="326">
        <f t="shared" si="22"/>
        <v>1063.82979</v>
      </c>
      <c r="L174" s="58">
        <f t="shared" si="17"/>
        <v>100</v>
      </c>
    </row>
    <row r="175" spans="1:13" ht="35.450000000000003" customHeight="1">
      <c r="A175" s="313" t="s">
        <v>347</v>
      </c>
      <c r="B175" s="135" t="s">
        <v>160</v>
      </c>
      <c r="C175" s="48" t="s">
        <v>101</v>
      </c>
      <c r="D175" s="48" t="s">
        <v>109</v>
      </c>
      <c r="E175" s="48" t="s">
        <v>543</v>
      </c>
      <c r="F175" s="48" t="s">
        <v>345</v>
      </c>
      <c r="G175" s="48" t="s">
        <v>163</v>
      </c>
      <c r="H175" s="48" t="s">
        <v>160</v>
      </c>
      <c r="I175" s="48" t="s">
        <v>140</v>
      </c>
      <c r="J175" s="58">
        <f>'прил 3'!J350</f>
        <v>1063.82979</v>
      </c>
      <c r="K175" s="58">
        <f>'прил 3'!K350</f>
        <v>1063.82979</v>
      </c>
      <c r="L175" s="58">
        <f t="shared" si="17"/>
        <v>100</v>
      </c>
    </row>
    <row r="176" spans="1:13" s="5" customFormat="1" ht="30.6" customHeight="1">
      <c r="A176" s="315" t="s">
        <v>533</v>
      </c>
      <c r="B176" s="135" t="s">
        <v>160</v>
      </c>
      <c r="C176" s="48" t="s">
        <v>101</v>
      </c>
      <c r="D176" s="48" t="s">
        <v>530</v>
      </c>
      <c r="E176" s="325"/>
      <c r="F176" s="325"/>
      <c r="G176" s="49"/>
      <c r="H176" s="49"/>
      <c r="I176" s="49"/>
      <c r="J176" s="50">
        <f>J177</f>
        <v>218.96299999999999</v>
      </c>
      <c r="K176" s="50">
        <f>K177</f>
        <v>218.96299999999999</v>
      </c>
      <c r="L176" s="58">
        <f t="shared" si="17"/>
        <v>100</v>
      </c>
      <c r="M176" s="432"/>
    </row>
    <row r="177" spans="1:13" ht="49.9" customHeight="1">
      <c r="A177" s="320" t="s">
        <v>532</v>
      </c>
      <c r="B177" s="135" t="s">
        <v>160</v>
      </c>
      <c r="C177" s="48" t="s">
        <v>101</v>
      </c>
      <c r="D177" s="48" t="s">
        <v>530</v>
      </c>
      <c r="E177" s="48" t="s">
        <v>531</v>
      </c>
      <c r="F177" s="48"/>
      <c r="G177" s="48"/>
      <c r="H177" s="48"/>
      <c r="I177" s="48"/>
      <c r="J177" s="58">
        <f>J180</f>
        <v>218.96299999999999</v>
      </c>
      <c r="K177" s="326">
        <f>K180</f>
        <v>218.96299999999999</v>
      </c>
      <c r="L177" s="58">
        <f t="shared" si="17"/>
        <v>100</v>
      </c>
    </row>
    <row r="178" spans="1:13" ht="36.6" customHeight="1">
      <c r="A178" s="165" t="s">
        <v>343</v>
      </c>
      <c r="B178" s="135" t="s">
        <v>160</v>
      </c>
      <c r="C178" s="48" t="s">
        <v>101</v>
      </c>
      <c r="D178" s="48" t="s">
        <v>530</v>
      </c>
      <c r="E178" s="48" t="s">
        <v>531</v>
      </c>
      <c r="F178" s="48" t="s">
        <v>338</v>
      </c>
      <c r="G178" s="48"/>
      <c r="H178" s="48"/>
      <c r="I178" s="48"/>
      <c r="J178" s="58">
        <f t="shared" ref="J178:K181" si="23">J179</f>
        <v>218.96299999999999</v>
      </c>
      <c r="K178" s="326">
        <f t="shared" si="23"/>
        <v>218.96299999999999</v>
      </c>
      <c r="L178" s="58">
        <f t="shared" si="17"/>
        <v>100</v>
      </c>
    </row>
    <row r="179" spans="1:13" ht="19.899999999999999" customHeight="1">
      <c r="A179" s="315" t="s">
        <v>360</v>
      </c>
      <c r="B179" s="135" t="s">
        <v>160</v>
      </c>
      <c r="C179" s="48" t="s">
        <v>101</v>
      </c>
      <c r="D179" s="48" t="s">
        <v>530</v>
      </c>
      <c r="E179" s="48" t="s">
        <v>531</v>
      </c>
      <c r="F179" s="48" t="s">
        <v>345</v>
      </c>
      <c r="G179" s="48"/>
      <c r="H179" s="48"/>
      <c r="I179" s="48"/>
      <c r="J179" s="58">
        <f t="shared" si="23"/>
        <v>218.96299999999999</v>
      </c>
      <c r="K179" s="326">
        <f t="shared" si="23"/>
        <v>218.96299999999999</v>
      </c>
      <c r="L179" s="58">
        <f t="shared" si="17"/>
        <v>100</v>
      </c>
    </row>
    <row r="180" spans="1:13" ht="19.899999999999999" customHeight="1">
      <c r="A180" s="1" t="s">
        <v>151</v>
      </c>
      <c r="B180" s="135" t="s">
        <v>160</v>
      </c>
      <c r="C180" s="48" t="s">
        <v>101</v>
      </c>
      <c r="D180" s="48" t="s">
        <v>530</v>
      </c>
      <c r="E180" s="48" t="s">
        <v>531</v>
      </c>
      <c r="F180" s="48" t="s">
        <v>345</v>
      </c>
      <c r="G180" s="48" t="s">
        <v>163</v>
      </c>
      <c r="H180" s="48"/>
      <c r="I180" s="48"/>
      <c r="J180" s="58">
        <f t="shared" si="23"/>
        <v>218.96299999999999</v>
      </c>
      <c r="K180" s="326">
        <f t="shared" si="23"/>
        <v>218.96299999999999</v>
      </c>
      <c r="L180" s="58">
        <f t="shared" si="17"/>
        <v>100</v>
      </c>
    </row>
    <row r="181" spans="1:13" ht="19.899999999999999" customHeight="1">
      <c r="A181" s="289" t="s">
        <v>152</v>
      </c>
      <c r="B181" s="135" t="s">
        <v>160</v>
      </c>
      <c r="C181" s="48" t="s">
        <v>101</v>
      </c>
      <c r="D181" s="48" t="s">
        <v>530</v>
      </c>
      <c r="E181" s="48" t="s">
        <v>531</v>
      </c>
      <c r="F181" s="48" t="s">
        <v>345</v>
      </c>
      <c r="G181" s="48" t="s">
        <v>163</v>
      </c>
      <c r="H181" s="48" t="s">
        <v>160</v>
      </c>
      <c r="I181" s="48"/>
      <c r="J181" s="58">
        <f t="shared" si="23"/>
        <v>218.96299999999999</v>
      </c>
      <c r="K181" s="326">
        <f t="shared" si="23"/>
        <v>218.96299999999999</v>
      </c>
      <c r="L181" s="58">
        <f t="shared" si="17"/>
        <v>100</v>
      </c>
    </row>
    <row r="182" spans="1:13" ht="36" customHeight="1">
      <c r="A182" s="468" t="s">
        <v>347</v>
      </c>
      <c r="B182" s="135" t="s">
        <v>160</v>
      </c>
      <c r="C182" s="48" t="s">
        <v>101</v>
      </c>
      <c r="D182" s="48" t="s">
        <v>530</v>
      </c>
      <c r="E182" s="48" t="s">
        <v>531</v>
      </c>
      <c r="F182" s="48" t="s">
        <v>345</v>
      </c>
      <c r="G182" s="48" t="s">
        <v>163</v>
      </c>
      <c r="H182" s="48" t="s">
        <v>160</v>
      </c>
      <c r="I182" s="48" t="s">
        <v>140</v>
      </c>
      <c r="J182" s="58">
        <f>'прил 3'!J354</f>
        <v>218.96299999999999</v>
      </c>
      <c r="K182" s="58">
        <f>'прил 3'!K354</f>
        <v>218.96299999999999</v>
      </c>
      <c r="L182" s="58">
        <f t="shared" si="17"/>
        <v>100</v>
      </c>
    </row>
    <row r="183" spans="1:13" s="132" customFormat="1" ht="49.9" customHeight="1">
      <c r="A183" s="3" t="s">
        <v>364</v>
      </c>
      <c r="B183" s="135" t="s">
        <v>159</v>
      </c>
      <c r="C183" s="327"/>
      <c r="D183" s="327"/>
      <c r="E183" s="135"/>
      <c r="F183" s="135"/>
      <c r="G183" s="135"/>
      <c r="H183" s="135"/>
      <c r="I183" s="135"/>
      <c r="J183" s="136">
        <f>J191+J199</f>
        <v>2121.4341300000001</v>
      </c>
      <c r="K183" s="136">
        <f>K191+K199</f>
        <v>2121.4341300000001</v>
      </c>
      <c r="L183" s="58">
        <f t="shared" si="17"/>
        <v>100</v>
      </c>
      <c r="M183" s="436"/>
    </row>
    <row r="184" spans="1:13" s="132" customFormat="1" ht="25.15" customHeight="1">
      <c r="A184" s="292" t="s">
        <v>18</v>
      </c>
      <c r="B184" s="48" t="s">
        <v>159</v>
      </c>
      <c r="C184" s="48" t="s">
        <v>124</v>
      </c>
      <c r="D184" s="327"/>
      <c r="E184" s="135"/>
      <c r="F184" s="135"/>
      <c r="G184" s="135"/>
      <c r="H184" s="135"/>
      <c r="I184" s="135"/>
      <c r="J184" s="136">
        <f>J185</f>
        <v>521.43412999999998</v>
      </c>
      <c r="K184" s="136">
        <f>K185</f>
        <v>521.43412999999998</v>
      </c>
      <c r="L184" s="58">
        <f t="shared" si="17"/>
        <v>100</v>
      </c>
      <c r="M184" s="436"/>
    </row>
    <row r="185" spans="1:13" ht="35.450000000000003" customHeight="1">
      <c r="A185" s="1" t="s">
        <v>17</v>
      </c>
      <c r="B185" s="48" t="s">
        <v>159</v>
      </c>
      <c r="C185" s="48" t="s">
        <v>124</v>
      </c>
      <c r="D185" s="48" t="s">
        <v>135</v>
      </c>
      <c r="E185" s="48"/>
      <c r="F185" s="48"/>
      <c r="G185" s="48"/>
      <c r="H185" s="48"/>
      <c r="I185" s="48"/>
      <c r="J185" s="58">
        <f>J186</f>
        <v>521.43412999999998</v>
      </c>
      <c r="K185" s="58">
        <f>K186</f>
        <v>521.43412999999998</v>
      </c>
      <c r="L185" s="58">
        <f t="shared" si="17"/>
        <v>100</v>
      </c>
    </row>
    <row r="186" spans="1:13" ht="38.450000000000003" customHeight="1">
      <c r="A186" s="1" t="s">
        <v>5</v>
      </c>
      <c r="B186" s="48" t="s">
        <v>159</v>
      </c>
      <c r="C186" s="48" t="s">
        <v>124</v>
      </c>
      <c r="D186" s="48" t="s">
        <v>135</v>
      </c>
      <c r="E186" s="48" t="s">
        <v>194</v>
      </c>
      <c r="F186" s="48"/>
      <c r="G186" s="48"/>
      <c r="H186" s="48"/>
      <c r="I186" s="48"/>
      <c r="J186" s="58">
        <f>J191</f>
        <v>521.43412999999998</v>
      </c>
      <c r="K186" s="58">
        <f>K191</f>
        <v>521.43412999999998</v>
      </c>
      <c r="L186" s="58">
        <f t="shared" si="17"/>
        <v>100</v>
      </c>
    </row>
    <row r="187" spans="1:13" ht="25.15" customHeight="1">
      <c r="A187" s="131" t="s">
        <v>327</v>
      </c>
      <c r="B187" s="48" t="s">
        <v>159</v>
      </c>
      <c r="C187" s="48" t="s">
        <v>124</v>
      </c>
      <c r="D187" s="48" t="s">
        <v>135</v>
      </c>
      <c r="E187" s="48" t="s">
        <v>194</v>
      </c>
      <c r="F187" s="48" t="s">
        <v>326</v>
      </c>
      <c r="G187" s="48"/>
      <c r="H187" s="48"/>
      <c r="I187" s="48"/>
      <c r="J187" s="58">
        <f>J188</f>
        <v>521.43412999999998</v>
      </c>
      <c r="K187" s="58">
        <f>K188</f>
        <v>521.43412999999998</v>
      </c>
      <c r="L187" s="58">
        <f t="shared" si="17"/>
        <v>100</v>
      </c>
    </row>
    <row r="188" spans="1:13" ht="25.15" customHeight="1">
      <c r="A188" s="131" t="s">
        <v>329</v>
      </c>
      <c r="B188" s="48" t="s">
        <v>159</v>
      </c>
      <c r="C188" s="48" t="s">
        <v>124</v>
      </c>
      <c r="D188" s="48" t="s">
        <v>135</v>
      </c>
      <c r="E188" s="48" t="s">
        <v>194</v>
      </c>
      <c r="F188" s="48" t="s">
        <v>328</v>
      </c>
      <c r="G188" s="48"/>
      <c r="H188" s="48"/>
      <c r="I188" s="48"/>
      <c r="J188" s="58">
        <f>J189</f>
        <v>521.43412999999998</v>
      </c>
      <c r="K188" s="58">
        <f>K189</f>
        <v>521.43412999999998</v>
      </c>
      <c r="L188" s="58">
        <f t="shared" si="17"/>
        <v>100</v>
      </c>
    </row>
    <row r="189" spans="1:13" ht="25.15" customHeight="1">
      <c r="A189" s="1" t="s">
        <v>157</v>
      </c>
      <c r="B189" s="48" t="s">
        <v>159</v>
      </c>
      <c r="C189" s="48" t="s">
        <v>124</v>
      </c>
      <c r="D189" s="48" t="s">
        <v>135</v>
      </c>
      <c r="E189" s="48" t="s">
        <v>194</v>
      </c>
      <c r="F189" s="48" t="s">
        <v>328</v>
      </c>
      <c r="G189" s="48" t="s">
        <v>161</v>
      </c>
      <c r="H189" s="48"/>
      <c r="I189" s="48"/>
      <c r="J189" s="58">
        <f>SUM(J190)</f>
        <v>521.43412999999998</v>
      </c>
      <c r="K189" s="58">
        <f>SUM(K190)</f>
        <v>521.43412999999998</v>
      </c>
      <c r="L189" s="58">
        <f t="shared" si="17"/>
        <v>100</v>
      </c>
    </row>
    <row r="190" spans="1:13" ht="25.15" customHeight="1">
      <c r="A190" s="1" t="s">
        <v>110</v>
      </c>
      <c r="B190" s="48" t="s">
        <v>159</v>
      </c>
      <c r="C190" s="48" t="s">
        <v>124</v>
      </c>
      <c r="D190" s="48" t="s">
        <v>135</v>
      </c>
      <c r="E190" s="48" t="s">
        <v>194</v>
      </c>
      <c r="F190" s="48" t="s">
        <v>328</v>
      </c>
      <c r="G190" s="48" t="s">
        <v>161</v>
      </c>
      <c r="H190" s="48" t="s">
        <v>135</v>
      </c>
      <c r="I190" s="48"/>
      <c r="J190" s="58">
        <f>SUM(J191)</f>
        <v>521.43412999999998</v>
      </c>
      <c r="K190" s="58">
        <f>SUM(K191)</f>
        <v>521.43412999999998</v>
      </c>
      <c r="L190" s="58">
        <f t="shared" si="17"/>
        <v>100</v>
      </c>
    </row>
    <row r="191" spans="1:13" ht="25.15" customHeight="1">
      <c r="A191" s="314" t="s">
        <v>346</v>
      </c>
      <c r="B191" s="48" t="s">
        <v>159</v>
      </c>
      <c r="C191" s="48" t="s">
        <v>124</v>
      </c>
      <c r="D191" s="48" t="s">
        <v>135</v>
      </c>
      <c r="E191" s="48" t="s">
        <v>194</v>
      </c>
      <c r="F191" s="48" t="s">
        <v>328</v>
      </c>
      <c r="G191" s="48" t="s">
        <v>161</v>
      </c>
      <c r="H191" s="48" t="s">
        <v>135</v>
      </c>
      <c r="I191" s="48" t="s">
        <v>137</v>
      </c>
      <c r="J191" s="58">
        <f>'прил 4'!I370</f>
        <v>521.43412999999998</v>
      </c>
      <c r="K191" s="58">
        <f>'прил 4'!J370</f>
        <v>521.43412999999998</v>
      </c>
      <c r="L191" s="58">
        <f t="shared" si="17"/>
        <v>100</v>
      </c>
    </row>
    <row r="192" spans="1:13" ht="25.15" customHeight="1">
      <c r="A192" s="467" t="s">
        <v>50</v>
      </c>
      <c r="B192" s="48" t="s">
        <v>159</v>
      </c>
      <c r="C192" s="48" t="s">
        <v>125</v>
      </c>
      <c r="D192" s="48"/>
      <c r="E192" s="48"/>
      <c r="F192" s="48"/>
      <c r="G192" s="48"/>
      <c r="H192" s="48"/>
      <c r="I192" s="48"/>
      <c r="J192" s="58">
        <f>J193</f>
        <v>1600</v>
      </c>
      <c r="K192" s="58">
        <f>K193</f>
        <v>1600</v>
      </c>
      <c r="L192" s="58">
        <f t="shared" si="17"/>
        <v>100</v>
      </c>
    </row>
    <row r="193" spans="1:13" ht="33" customHeight="1">
      <c r="A193" s="1" t="s">
        <v>15</v>
      </c>
      <c r="B193" s="48" t="s">
        <v>159</v>
      </c>
      <c r="C193" s="48" t="s">
        <v>125</v>
      </c>
      <c r="D193" s="48" t="s">
        <v>135</v>
      </c>
      <c r="E193" s="48"/>
      <c r="F193" s="48"/>
      <c r="G193" s="48"/>
      <c r="H193" s="48"/>
      <c r="I193" s="48"/>
      <c r="J193" s="58">
        <f>J194</f>
        <v>1600</v>
      </c>
      <c r="K193" s="58">
        <f>K194</f>
        <v>1600</v>
      </c>
      <c r="L193" s="58">
        <f t="shared" si="17"/>
        <v>100</v>
      </c>
    </row>
    <row r="194" spans="1:13" ht="25.5" customHeight="1">
      <c r="A194" s="1" t="s">
        <v>235</v>
      </c>
      <c r="B194" s="48" t="s">
        <v>159</v>
      </c>
      <c r="C194" s="48" t="s">
        <v>125</v>
      </c>
      <c r="D194" s="48" t="s">
        <v>135</v>
      </c>
      <c r="E194" s="48" t="s">
        <v>237</v>
      </c>
      <c r="F194" s="48"/>
      <c r="G194" s="48"/>
      <c r="H194" s="48"/>
      <c r="I194" s="48"/>
      <c r="J194" s="58">
        <f>J197</f>
        <v>1600</v>
      </c>
      <c r="K194" s="58">
        <f>K197</f>
        <v>1600</v>
      </c>
      <c r="L194" s="58">
        <f t="shared" si="17"/>
        <v>100</v>
      </c>
    </row>
    <row r="195" spans="1:13" ht="36.75" customHeight="1">
      <c r="A195" s="1" t="s">
        <v>343</v>
      </c>
      <c r="B195" s="48" t="s">
        <v>159</v>
      </c>
      <c r="C195" s="48" t="s">
        <v>125</v>
      </c>
      <c r="D195" s="48" t="s">
        <v>135</v>
      </c>
      <c r="E195" s="48" t="s">
        <v>237</v>
      </c>
      <c r="F195" s="48" t="s">
        <v>338</v>
      </c>
      <c r="G195" s="48"/>
      <c r="H195" s="48"/>
      <c r="I195" s="48"/>
      <c r="J195" s="58">
        <f t="shared" ref="J195:K198" si="24">J196</f>
        <v>1600</v>
      </c>
      <c r="K195" s="58">
        <f t="shared" si="24"/>
        <v>1600</v>
      </c>
      <c r="L195" s="58">
        <f t="shared" si="17"/>
        <v>100</v>
      </c>
    </row>
    <row r="196" spans="1:13" ht="52.5" customHeight="1">
      <c r="A196" s="166" t="s">
        <v>362</v>
      </c>
      <c r="B196" s="48" t="s">
        <v>159</v>
      </c>
      <c r="C196" s="48" t="s">
        <v>125</v>
      </c>
      <c r="D196" s="48" t="s">
        <v>135</v>
      </c>
      <c r="E196" s="48" t="s">
        <v>237</v>
      </c>
      <c r="F196" s="48" t="s">
        <v>361</v>
      </c>
      <c r="G196" s="48"/>
      <c r="H196" s="48"/>
      <c r="I196" s="48"/>
      <c r="J196" s="58">
        <f t="shared" si="24"/>
        <v>1600</v>
      </c>
      <c r="K196" s="58">
        <f t="shared" si="24"/>
        <v>1600</v>
      </c>
      <c r="L196" s="58">
        <f t="shared" si="17"/>
        <v>100</v>
      </c>
    </row>
    <row r="197" spans="1:13" ht="25.15" customHeight="1">
      <c r="A197" s="1" t="s">
        <v>233</v>
      </c>
      <c r="B197" s="48" t="s">
        <v>159</v>
      </c>
      <c r="C197" s="48" t="s">
        <v>125</v>
      </c>
      <c r="D197" s="48" t="s">
        <v>135</v>
      </c>
      <c r="E197" s="48" t="s">
        <v>237</v>
      </c>
      <c r="F197" s="48" t="s">
        <v>361</v>
      </c>
      <c r="G197" s="48" t="s">
        <v>238</v>
      </c>
      <c r="H197" s="48"/>
      <c r="I197" s="48"/>
      <c r="J197" s="58">
        <f t="shared" si="24"/>
        <v>1600</v>
      </c>
      <c r="K197" s="58">
        <f t="shared" si="24"/>
        <v>1600</v>
      </c>
      <c r="L197" s="58">
        <f t="shared" si="17"/>
        <v>100</v>
      </c>
    </row>
    <row r="198" spans="1:13" ht="25.15" customHeight="1">
      <c r="A198" s="1" t="s">
        <v>234</v>
      </c>
      <c r="B198" s="48" t="s">
        <v>159</v>
      </c>
      <c r="C198" s="48" t="s">
        <v>125</v>
      </c>
      <c r="D198" s="48" t="s">
        <v>135</v>
      </c>
      <c r="E198" s="48" t="s">
        <v>237</v>
      </c>
      <c r="F198" s="48" t="s">
        <v>361</v>
      </c>
      <c r="G198" s="48" t="s">
        <v>238</v>
      </c>
      <c r="H198" s="48" t="s">
        <v>160</v>
      </c>
      <c r="I198" s="48"/>
      <c r="J198" s="58">
        <f t="shared" si="24"/>
        <v>1600</v>
      </c>
      <c r="K198" s="58">
        <f t="shared" si="24"/>
        <v>1600</v>
      </c>
      <c r="L198" s="58">
        <f t="shared" si="17"/>
        <v>100</v>
      </c>
    </row>
    <row r="199" spans="1:13" ht="34.9" customHeight="1">
      <c r="A199" s="313" t="s">
        <v>347</v>
      </c>
      <c r="B199" s="48" t="s">
        <v>159</v>
      </c>
      <c r="C199" s="48" t="s">
        <v>125</v>
      </c>
      <c r="D199" s="48" t="s">
        <v>135</v>
      </c>
      <c r="E199" s="48" t="s">
        <v>237</v>
      </c>
      <c r="F199" s="48" t="s">
        <v>361</v>
      </c>
      <c r="G199" s="48" t="s">
        <v>238</v>
      </c>
      <c r="H199" s="48" t="s">
        <v>160</v>
      </c>
      <c r="I199" s="48" t="s">
        <v>140</v>
      </c>
      <c r="J199" s="58">
        <f>'прил 4'!I422</f>
        <v>1600</v>
      </c>
      <c r="K199" s="58">
        <f>'прил 4'!J422</f>
        <v>1600</v>
      </c>
      <c r="L199" s="58">
        <f t="shared" si="17"/>
        <v>100</v>
      </c>
    </row>
    <row r="200" spans="1:13" s="132" customFormat="1" ht="39.6" customHeight="1">
      <c r="A200" s="3" t="s">
        <v>468</v>
      </c>
      <c r="B200" s="328" t="s">
        <v>136</v>
      </c>
      <c r="C200" s="329"/>
      <c r="D200" s="135"/>
      <c r="E200" s="329"/>
      <c r="F200" s="330"/>
      <c r="G200" s="331"/>
      <c r="H200" s="135"/>
      <c r="I200" s="135"/>
      <c r="J200" s="136">
        <f>J201+J239</f>
        <v>5342.6252299999996</v>
      </c>
      <c r="K200" s="136">
        <f>K201+K239</f>
        <v>5342.6252299999996</v>
      </c>
      <c r="L200" s="58">
        <f t="shared" si="17"/>
        <v>100</v>
      </c>
      <c r="M200" s="436"/>
    </row>
    <row r="201" spans="1:13" ht="41.45" customHeight="1">
      <c r="A201" s="127" t="s">
        <v>41</v>
      </c>
      <c r="B201" s="328" t="s">
        <v>136</v>
      </c>
      <c r="C201" s="48" t="s">
        <v>124</v>
      </c>
      <c r="D201" s="48"/>
      <c r="E201" s="160"/>
      <c r="F201" s="333"/>
      <c r="G201" s="332"/>
      <c r="H201" s="48"/>
      <c r="I201" s="48"/>
      <c r="J201" s="58">
        <f>J202+J214+J232</f>
        <v>4042.4312300000001</v>
      </c>
      <c r="K201" s="676">
        <f>K202+K214+K232</f>
        <v>4042.4312300000001</v>
      </c>
      <c r="L201" s="58">
        <f t="shared" ref="L201:L264" si="25">K201/J201*100</f>
        <v>100</v>
      </c>
    </row>
    <row r="202" spans="1:13" s="132" customFormat="1" ht="68.25" customHeight="1">
      <c r="A202" s="127" t="s">
        <v>352</v>
      </c>
      <c r="B202" s="328" t="s">
        <v>136</v>
      </c>
      <c r="C202" s="48" t="s">
        <v>124</v>
      </c>
      <c r="D202" s="48" t="s">
        <v>160</v>
      </c>
      <c r="E202" s="334"/>
      <c r="F202" s="334"/>
      <c r="G202" s="335"/>
      <c r="H202" s="135"/>
      <c r="I202" s="135"/>
      <c r="J202" s="136">
        <f>J203</f>
        <v>68.3</v>
      </c>
      <c r="K202" s="136">
        <f>K203</f>
        <v>68.3</v>
      </c>
      <c r="L202" s="58">
        <f t="shared" si="25"/>
        <v>100</v>
      </c>
      <c r="M202" s="436"/>
    </row>
    <row r="203" spans="1:13" ht="67.150000000000006" customHeight="1">
      <c r="A203" s="1" t="s">
        <v>306</v>
      </c>
      <c r="B203" s="328" t="s">
        <v>136</v>
      </c>
      <c r="C203" s="48" t="s">
        <v>124</v>
      </c>
      <c r="D203" s="48" t="s">
        <v>160</v>
      </c>
      <c r="E203" s="48" t="s">
        <v>305</v>
      </c>
      <c r="F203" s="48"/>
      <c r="G203" s="48"/>
      <c r="H203" s="48"/>
      <c r="I203" s="48"/>
      <c r="J203" s="58">
        <f>SUM(J206+J209)</f>
        <v>68.3</v>
      </c>
      <c r="K203" s="58">
        <f>SUM(K206+K209)</f>
        <v>68.3</v>
      </c>
      <c r="L203" s="58">
        <f t="shared" si="25"/>
        <v>100</v>
      </c>
    </row>
    <row r="204" spans="1:13" ht="57" customHeight="1">
      <c r="A204" s="125" t="s">
        <v>316</v>
      </c>
      <c r="B204" s="328" t="s">
        <v>136</v>
      </c>
      <c r="C204" s="48" t="s">
        <v>124</v>
      </c>
      <c r="D204" s="48" t="s">
        <v>160</v>
      </c>
      <c r="E204" s="48" t="s">
        <v>305</v>
      </c>
      <c r="F204" s="48" t="s">
        <v>315</v>
      </c>
      <c r="G204" s="48"/>
      <c r="H204" s="48"/>
      <c r="I204" s="48"/>
      <c r="J204" s="58">
        <f>J205</f>
        <v>61.7</v>
      </c>
      <c r="K204" s="58">
        <f>K205</f>
        <v>61.7</v>
      </c>
      <c r="L204" s="58">
        <f t="shared" si="25"/>
        <v>100</v>
      </c>
    </row>
    <row r="205" spans="1:13" ht="25.15" customHeight="1">
      <c r="A205" s="125" t="s">
        <v>317</v>
      </c>
      <c r="B205" s="328" t="s">
        <v>136</v>
      </c>
      <c r="C205" s="48" t="s">
        <v>124</v>
      </c>
      <c r="D205" s="48" t="s">
        <v>160</v>
      </c>
      <c r="E205" s="48" t="s">
        <v>305</v>
      </c>
      <c r="F205" s="48" t="s">
        <v>314</v>
      </c>
      <c r="G205" s="48"/>
      <c r="H205" s="48"/>
      <c r="I205" s="48"/>
      <c r="J205" s="58">
        <f>J206</f>
        <v>61.7</v>
      </c>
      <c r="K205" s="58">
        <f>K206</f>
        <v>61.7</v>
      </c>
      <c r="L205" s="58">
        <f t="shared" si="25"/>
        <v>100</v>
      </c>
    </row>
    <row r="206" spans="1:13" ht="25.15" customHeight="1">
      <c r="A206" s="1" t="s">
        <v>133</v>
      </c>
      <c r="B206" s="328" t="s">
        <v>136</v>
      </c>
      <c r="C206" s="48" t="s">
        <v>124</v>
      </c>
      <c r="D206" s="48" t="s">
        <v>160</v>
      </c>
      <c r="E206" s="48" t="s">
        <v>305</v>
      </c>
      <c r="F206" s="48" t="s">
        <v>314</v>
      </c>
      <c r="G206" s="48" t="s">
        <v>135</v>
      </c>
      <c r="H206" s="48"/>
      <c r="I206" s="48"/>
      <c r="J206" s="58">
        <f>SUM(J207)</f>
        <v>61.7</v>
      </c>
      <c r="K206" s="58">
        <f>SUM(K207)</f>
        <v>61.7</v>
      </c>
      <c r="L206" s="58">
        <f t="shared" si="25"/>
        <v>100</v>
      </c>
    </row>
    <row r="207" spans="1:13" ht="48.6" customHeight="1">
      <c r="A207" s="1" t="s">
        <v>143</v>
      </c>
      <c r="B207" s="328" t="s">
        <v>136</v>
      </c>
      <c r="C207" s="48" t="s">
        <v>124</v>
      </c>
      <c r="D207" s="48" t="s">
        <v>160</v>
      </c>
      <c r="E207" s="48" t="s">
        <v>305</v>
      </c>
      <c r="F207" s="48" t="s">
        <v>314</v>
      </c>
      <c r="G207" s="48" t="s">
        <v>135</v>
      </c>
      <c r="H207" s="48" t="s">
        <v>136</v>
      </c>
      <c r="I207" s="48"/>
      <c r="J207" s="58">
        <f>SUM(J208)</f>
        <v>61.7</v>
      </c>
      <c r="K207" s="58">
        <f>K208</f>
        <v>61.7</v>
      </c>
      <c r="L207" s="58">
        <f t="shared" si="25"/>
        <v>100</v>
      </c>
    </row>
    <row r="208" spans="1:13" ht="25.15" customHeight="1">
      <c r="A208" s="314" t="s">
        <v>346</v>
      </c>
      <c r="B208" s="328" t="s">
        <v>136</v>
      </c>
      <c r="C208" s="48" t="s">
        <v>124</v>
      </c>
      <c r="D208" s="48" t="s">
        <v>160</v>
      </c>
      <c r="E208" s="48" t="s">
        <v>305</v>
      </c>
      <c r="F208" s="48" t="s">
        <v>314</v>
      </c>
      <c r="G208" s="48" t="s">
        <v>135</v>
      </c>
      <c r="H208" s="48" t="s">
        <v>136</v>
      </c>
      <c r="I208" s="48" t="s">
        <v>137</v>
      </c>
      <c r="J208" s="58">
        <f>'прил 3'!J36</f>
        <v>61.7</v>
      </c>
      <c r="K208" s="58">
        <f>'прил 3'!K36</f>
        <v>61.7</v>
      </c>
      <c r="L208" s="58">
        <f t="shared" si="25"/>
        <v>100</v>
      </c>
    </row>
    <row r="209" spans="1:12" ht="42" customHeight="1">
      <c r="A209" s="289" t="s">
        <v>320</v>
      </c>
      <c r="B209" s="328" t="s">
        <v>136</v>
      </c>
      <c r="C209" s="48" t="s">
        <v>124</v>
      </c>
      <c r="D209" s="48" t="s">
        <v>160</v>
      </c>
      <c r="E209" s="48" t="s">
        <v>305</v>
      </c>
      <c r="F209" s="48" t="s">
        <v>318</v>
      </c>
      <c r="G209" s="48"/>
      <c r="H209" s="48"/>
      <c r="I209" s="48"/>
      <c r="J209" s="58">
        <f>J210</f>
        <v>6.6</v>
      </c>
      <c r="K209" s="58">
        <f>K210</f>
        <v>6.6</v>
      </c>
      <c r="L209" s="58">
        <f t="shared" si="25"/>
        <v>100</v>
      </c>
    </row>
    <row r="210" spans="1:12" ht="38.450000000000003" customHeight="1">
      <c r="A210" s="289" t="s">
        <v>321</v>
      </c>
      <c r="B210" s="328" t="s">
        <v>136</v>
      </c>
      <c r="C210" s="48" t="s">
        <v>124</v>
      </c>
      <c r="D210" s="48" t="s">
        <v>160</v>
      </c>
      <c r="E210" s="48" t="s">
        <v>305</v>
      </c>
      <c r="F210" s="48" t="s">
        <v>319</v>
      </c>
      <c r="G210" s="48"/>
      <c r="H210" s="48"/>
      <c r="I210" s="48"/>
      <c r="J210" s="58">
        <f>J211</f>
        <v>6.6</v>
      </c>
      <c r="K210" s="58">
        <f>K211</f>
        <v>6.6</v>
      </c>
      <c r="L210" s="58">
        <f t="shared" si="25"/>
        <v>100</v>
      </c>
    </row>
    <row r="211" spans="1:12" ht="25.15" customHeight="1">
      <c r="A211" s="1" t="s">
        <v>133</v>
      </c>
      <c r="B211" s="328" t="s">
        <v>136</v>
      </c>
      <c r="C211" s="48" t="s">
        <v>124</v>
      </c>
      <c r="D211" s="48" t="s">
        <v>160</v>
      </c>
      <c r="E211" s="48" t="s">
        <v>305</v>
      </c>
      <c r="F211" s="48" t="s">
        <v>319</v>
      </c>
      <c r="G211" s="48" t="s">
        <v>135</v>
      </c>
      <c r="H211" s="48"/>
      <c r="I211" s="48"/>
      <c r="J211" s="58">
        <f>SUM(J212)</f>
        <v>6.6</v>
      </c>
      <c r="K211" s="58">
        <f>SUM(K212)</f>
        <v>6.6</v>
      </c>
      <c r="L211" s="58">
        <f t="shared" si="25"/>
        <v>100</v>
      </c>
    </row>
    <row r="212" spans="1:12" ht="52.9" customHeight="1">
      <c r="A212" s="1" t="s">
        <v>143</v>
      </c>
      <c r="B212" s="328" t="s">
        <v>136</v>
      </c>
      <c r="C212" s="48" t="s">
        <v>124</v>
      </c>
      <c r="D212" s="48" t="s">
        <v>160</v>
      </c>
      <c r="E212" s="48" t="s">
        <v>305</v>
      </c>
      <c r="F212" s="48" t="s">
        <v>319</v>
      </c>
      <c r="G212" s="48" t="s">
        <v>135</v>
      </c>
      <c r="H212" s="48" t="s">
        <v>136</v>
      </c>
      <c r="I212" s="48"/>
      <c r="J212" s="58">
        <f>SUM(J213)</f>
        <v>6.6</v>
      </c>
      <c r="K212" s="58">
        <f>K213</f>
        <v>6.6</v>
      </c>
      <c r="L212" s="58">
        <f t="shared" si="25"/>
        <v>100</v>
      </c>
    </row>
    <row r="213" spans="1:12" ht="25.15" customHeight="1">
      <c r="A213" s="314" t="s">
        <v>346</v>
      </c>
      <c r="B213" s="328" t="s">
        <v>136</v>
      </c>
      <c r="C213" s="48" t="s">
        <v>124</v>
      </c>
      <c r="D213" s="48" t="s">
        <v>160</v>
      </c>
      <c r="E213" s="48" t="s">
        <v>305</v>
      </c>
      <c r="F213" s="48" t="s">
        <v>319</v>
      </c>
      <c r="G213" s="48" t="s">
        <v>135</v>
      </c>
      <c r="H213" s="48" t="s">
        <v>136</v>
      </c>
      <c r="I213" s="48" t="s">
        <v>137</v>
      </c>
      <c r="J213" s="58">
        <f>'прил 3'!J37</f>
        <v>6.6</v>
      </c>
      <c r="K213" s="58">
        <f>'прил 3'!K37</f>
        <v>6.6</v>
      </c>
      <c r="L213" s="58">
        <f t="shared" si="25"/>
        <v>100</v>
      </c>
    </row>
    <row r="214" spans="1:12" ht="39" customHeight="1">
      <c r="A214" s="289" t="s">
        <v>40</v>
      </c>
      <c r="B214" s="328" t="s">
        <v>136</v>
      </c>
      <c r="C214" s="48" t="s">
        <v>124</v>
      </c>
      <c r="D214" s="339" t="s">
        <v>159</v>
      </c>
      <c r="E214" s="48"/>
      <c r="F214" s="332"/>
      <c r="G214" s="332"/>
      <c r="H214" s="48"/>
      <c r="I214" s="48"/>
      <c r="J214" s="58">
        <f>J215</f>
        <v>3393.86096</v>
      </c>
      <c r="K214" s="58">
        <f>K215</f>
        <v>3393.86096</v>
      </c>
      <c r="L214" s="58">
        <f t="shared" si="25"/>
        <v>100</v>
      </c>
    </row>
    <row r="215" spans="1:12" ht="68.45" customHeight="1">
      <c r="A215" s="378" t="s">
        <v>22</v>
      </c>
      <c r="B215" s="328" t="s">
        <v>136</v>
      </c>
      <c r="C215" s="48" t="s">
        <v>124</v>
      </c>
      <c r="D215" s="339" t="s">
        <v>159</v>
      </c>
      <c r="E215" s="48" t="s">
        <v>221</v>
      </c>
      <c r="F215" s="332"/>
      <c r="G215" s="332"/>
      <c r="H215" s="48"/>
      <c r="I215" s="48"/>
      <c r="J215" s="58">
        <f>J219+J221</f>
        <v>3393.86096</v>
      </c>
      <c r="K215" s="58">
        <f>K219+K221</f>
        <v>3393.86096</v>
      </c>
      <c r="L215" s="58">
        <f t="shared" si="25"/>
        <v>100</v>
      </c>
    </row>
    <row r="216" spans="1:12" ht="21.6" customHeight="1">
      <c r="A216" s="133" t="s">
        <v>333</v>
      </c>
      <c r="B216" s="328" t="s">
        <v>136</v>
      </c>
      <c r="C216" s="48" t="s">
        <v>124</v>
      </c>
      <c r="D216" s="339" t="s">
        <v>159</v>
      </c>
      <c r="E216" s="48" t="s">
        <v>221</v>
      </c>
      <c r="F216" s="332" t="s">
        <v>331</v>
      </c>
      <c r="G216" s="332"/>
      <c r="H216" s="48"/>
      <c r="I216" s="48"/>
      <c r="J216" s="58">
        <f>J217</f>
        <v>3372.3690000000001</v>
      </c>
      <c r="K216" s="58">
        <f>K217</f>
        <v>3372.3690000000001</v>
      </c>
      <c r="L216" s="58">
        <f t="shared" si="25"/>
        <v>100</v>
      </c>
    </row>
    <row r="217" spans="1:12" ht="21.6" customHeight="1">
      <c r="A217" s="133" t="s">
        <v>334</v>
      </c>
      <c r="B217" s="328" t="s">
        <v>136</v>
      </c>
      <c r="C217" s="48" t="s">
        <v>124</v>
      </c>
      <c r="D217" s="339" t="s">
        <v>159</v>
      </c>
      <c r="E217" s="48" t="s">
        <v>221</v>
      </c>
      <c r="F217" s="332" t="s">
        <v>332</v>
      </c>
      <c r="G217" s="332"/>
      <c r="H217" s="48"/>
      <c r="I217" s="48"/>
      <c r="J217" s="58">
        <f>J218</f>
        <v>3372.3690000000001</v>
      </c>
      <c r="K217" s="58">
        <f>K218</f>
        <v>3372.3690000000001</v>
      </c>
      <c r="L217" s="58">
        <f t="shared" si="25"/>
        <v>100</v>
      </c>
    </row>
    <row r="218" spans="1:12" ht="25.15" customHeight="1">
      <c r="A218" s="1" t="s">
        <v>157</v>
      </c>
      <c r="B218" s="328" t="s">
        <v>136</v>
      </c>
      <c r="C218" s="48" t="s">
        <v>124</v>
      </c>
      <c r="D218" s="339" t="s">
        <v>159</v>
      </c>
      <c r="E218" s="48" t="s">
        <v>221</v>
      </c>
      <c r="F218" s="332" t="s">
        <v>332</v>
      </c>
      <c r="G218" s="332" t="s">
        <v>161</v>
      </c>
      <c r="H218" s="48"/>
      <c r="I218" s="48"/>
      <c r="J218" s="58">
        <f>SUM(J219)</f>
        <v>3372.3690000000001</v>
      </c>
      <c r="K218" s="58">
        <f>SUM(K219)</f>
        <v>3372.3690000000001</v>
      </c>
      <c r="L218" s="58">
        <f t="shared" si="25"/>
        <v>100</v>
      </c>
    </row>
    <row r="219" spans="1:12" ht="25.15" customHeight="1">
      <c r="A219" s="1" t="s">
        <v>170</v>
      </c>
      <c r="B219" s="328" t="s">
        <v>136</v>
      </c>
      <c r="C219" s="48" t="s">
        <v>124</v>
      </c>
      <c r="D219" s="339" t="s">
        <v>159</v>
      </c>
      <c r="E219" s="48" t="s">
        <v>221</v>
      </c>
      <c r="F219" s="332" t="s">
        <v>332</v>
      </c>
      <c r="G219" s="332" t="s">
        <v>161</v>
      </c>
      <c r="H219" s="48" t="s">
        <v>136</v>
      </c>
      <c r="I219" s="48"/>
      <c r="J219" s="58">
        <f>SUM(J220)</f>
        <v>3372.3690000000001</v>
      </c>
      <c r="K219" s="58">
        <f>SUM(K220)</f>
        <v>3372.3690000000001</v>
      </c>
      <c r="L219" s="58">
        <f t="shared" si="25"/>
        <v>100</v>
      </c>
    </row>
    <row r="220" spans="1:12" ht="25.15" customHeight="1">
      <c r="A220" s="314" t="s">
        <v>346</v>
      </c>
      <c r="B220" s="328" t="s">
        <v>136</v>
      </c>
      <c r="C220" s="48" t="s">
        <v>124</v>
      </c>
      <c r="D220" s="339" t="s">
        <v>159</v>
      </c>
      <c r="E220" s="48" t="s">
        <v>221</v>
      </c>
      <c r="F220" s="332" t="s">
        <v>332</v>
      </c>
      <c r="G220" s="332" t="s">
        <v>161</v>
      </c>
      <c r="H220" s="48" t="s">
        <v>136</v>
      </c>
      <c r="I220" s="48" t="s">
        <v>137</v>
      </c>
      <c r="J220" s="58">
        <f>'прил 4'!I402</f>
        <v>3372.3690000000001</v>
      </c>
      <c r="K220" s="58">
        <f>'прил 4'!J402</f>
        <v>3372.3690000000001</v>
      </c>
      <c r="L220" s="58">
        <f t="shared" si="25"/>
        <v>100</v>
      </c>
    </row>
    <row r="221" spans="1:12" ht="72" customHeight="1">
      <c r="A221" s="120" t="s">
        <v>22</v>
      </c>
      <c r="B221" s="328" t="s">
        <v>136</v>
      </c>
      <c r="C221" s="48" t="s">
        <v>124</v>
      </c>
      <c r="D221" s="339" t="s">
        <v>159</v>
      </c>
      <c r="E221" s="48" t="s">
        <v>6</v>
      </c>
      <c r="F221" s="332"/>
      <c r="G221" s="332"/>
      <c r="H221" s="48"/>
      <c r="I221" s="48"/>
      <c r="J221" s="58">
        <f>J225+J227</f>
        <v>21.491960000000002</v>
      </c>
      <c r="K221" s="58">
        <f>K225+K227</f>
        <v>21.491960000000002</v>
      </c>
      <c r="L221" s="58">
        <f t="shared" si="25"/>
        <v>100</v>
      </c>
    </row>
    <row r="222" spans="1:12" ht="49.9" customHeight="1">
      <c r="A222" s="125" t="s">
        <v>316</v>
      </c>
      <c r="B222" s="328" t="s">
        <v>136</v>
      </c>
      <c r="C222" s="48" t="s">
        <v>124</v>
      </c>
      <c r="D222" s="339" t="s">
        <v>159</v>
      </c>
      <c r="E222" s="48" t="s">
        <v>6</v>
      </c>
      <c r="F222" s="332" t="s">
        <v>315</v>
      </c>
      <c r="G222" s="332"/>
      <c r="H222" s="48"/>
      <c r="I222" s="48"/>
      <c r="J222" s="58">
        <f>J223</f>
        <v>20.691960000000002</v>
      </c>
      <c r="K222" s="58">
        <f>K223</f>
        <v>20.691960000000002</v>
      </c>
      <c r="L222" s="58">
        <f t="shared" si="25"/>
        <v>100</v>
      </c>
    </row>
    <row r="223" spans="1:12" ht="19.899999999999999" customHeight="1">
      <c r="A223" s="125" t="s">
        <v>317</v>
      </c>
      <c r="B223" s="328" t="s">
        <v>136</v>
      </c>
      <c r="C223" s="48" t="s">
        <v>124</v>
      </c>
      <c r="D223" s="339" t="s">
        <v>159</v>
      </c>
      <c r="E223" s="48" t="s">
        <v>6</v>
      </c>
      <c r="F223" s="332" t="s">
        <v>314</v>
      </c>
      <c r="G223" s="332"/>
      <c r="H223" s="48"/>
      <c r="I223" s="48"/>
      <c r="J223" s="58">
        <f>J224</f>
        <v>20.691960000000002</v>
      </c>
      <c r="K223" s="58">
        <f>K224</f>
        <v>20.691960000000002</v>
      </c>
      <c r="L223" s="58">
        <f t="shared" si="25"/>
        <v>100</v>
      </c>
    </row>
    <row r="224" spans="1:12" ht="21" customHeight="1">
      <c r="A224" s="1" t="s">
        <v>133</v>
      </c>
      <c r="B224" s="328" t="s">
        <v>136</v>
      </c>
      <c r="C224" s="48" t="s">
        <v>124</v>
      </c>
      <c r="D224" s="339" t="s">
        <v>159</v>
      </c>
      <c r="E224" s="48" t="s">
        <v>6</v>
      </c>
      <c r="F224" s="332" t="s">
        <v>314</v>
      </c>
      <c r="G224" s="332" t="s">
        <v>135</v>
      </c>
      <c r="H224" s="48"/>
      <c r="I224" s="48"/>
      <c r="J224" s="58">
        <f>SUM(J225)</f>
        <v>20.691960000000002</v>
      </c>
      <c r="K224" s="58">
        <f>SUM(K225)</f>
        <v>20.691960000000002</v>
      </c>
      <c r="L224" s="58">
        <f t="shared" si="25"/>
        <v>100</v>
      </c>
    </row>
    <row r="225" spans="1:13" ht="51" customHeight="1">
      <c r="A225" s="1" t="s">
        <v>143</v>
      </c>
      <c r="B225" s="328" t="s">
        <v>136</v>
      </c>
      <c r="C225" s="48" t="s">
        <v>124</v>
      </c>
      <c r="D225" s="339" t="s">
        <v>159</v>
      </c>
      <c r="E225" s="48" t="s">
        <v>6</v>
      </c>
      <c r="F225" s="332" t="s">
        <v>314</v>
      </c>
      <c r="G225" s="332" t="s">
        <v>135</v>
      </c>
      <c r="H225" s="48" t="s">
        <v>136</v>
      </c>
      <c r="I225" s="48"/>
      <c r="J225" s="58">
        <f>SUM(J226)</f>
        <v>20.691960000000002</v>
      </c>
      <c r="K225" s="58">
        <f>SUM(K226)</f>
        <v>20.691960000000002</v>
      </c>
      <c r="L225" s="58">
        <f t="shared" si="25"/>
        <v>100</v>
      </c>
    </row>
    <row r="226" spans="1:13" ht="25.15" customHeight="1">
      <c r="A226" s="314" t="s">
        <v>346</v>
      </c>
      <c r="B226" s="328" t="s">
        <v>136</v>
      </c>
      <c r="C226" s="48" t="s">
        <v>124</v>
      </c>
      <c r="D226" s="339" t="s">
        <v>159</v>
      </c>
      <c r="E226" s="48" t="s">
        <v>6</v>
      </c>
      <c r="F226" s="332" t="s">
        <v>314</v>
      </c>
      <c r="G226" s="332" t="s">
        <v>135</v>
      </c>
      <c r="H226" s="48" t="s">
        <v>136</v>
      </c>
      <c r="I226" s="48" t="s">
        <v>137</v>
      </c>
      <c r="J226" s="58">
        <f>'прил 3'!J42</f>
        <v>20.691960000000002</v>
      </c>
      <c r="K226" s="58">
        <f>'прил 3'!K42</f>
        <v>20.691960000000002</v>
      </c>
      <c r="L226" s="58">
        <f t="shared" si="25"/>
        <v>100</v>
      </c>
    </row>
    <row r="227" spans="1:13" ht="36" customHeight="1">
      <c r="A227" s="1" t="s">
        <v>320</v>
      </c>
      <c r="B227" s="328" t="s">
        <v>136</v>
      </c>
      <c r="C227" s="48" t="s">
        <v>124</v>
      </c>
      <c r="D227" s="339" t="s">
        <v>159</v>
      </c>
      <c r="E227" s="48" t="s">
        <v>6</v>
      </c>
      <c r="F227" s="332" t="s">
        <v>318</v>
      </c>
      <c r="G227" s="332"/>
      <c r="H227" s="48"/>
      <c r="I227" s="48"/>
      <c r="J227" s="58">
        <f>J228</f>
        <v>0.8</v>
      </c>
      <c r="K227" s="58">
        <f>K228</f>
        <v>0.8</v>
      </c>
      <c r="L227" s="58">
        <f t="shared" si="25"/>
        <v>100</v>
      </c>
    </row>
    <row r="228" spans="1:13" ht="19.899999999999999" customHeight="1">
      <c r="A228" s="1" t="s">
        <v>321</v>
      </c>
      <c r="B228" s="328" t="s">
        <v>136</v>
      </c>
      <c r="C228" s="48" t="s">
        <v>124</v>
      </c>
      <c r="D228" s="339" t="s">
        <v>159</v>
      </c>
      <c r="E228" s="48" t="s">
        <v>6</v>
      </c>
      <c r="F228" s="332" t="s">
        <v>319</v>
      </c>
      <c r="G228" s="332"/>
      <c r="H228" s="48"/>
      <c r="I228" s="48"/>
      <c r="J228" s="58">
        <f>J229</f>
        <v>0.8</v>
      </c>
      <c r="K228" s="58">
        <f>K229</f>
        <v>0.8</v>
      </c>
      <c r="L228" s="58">
        <f t="shared" si="25"/>
        <v>100</v>
      </c>
    </row>
    <row r="229" spans="1:13" ht="21" customHeight="1">
      <c r="A229" s="1" t="s">
        <v>133</v>
      </c>
      <c r="B229" s="328" t="s">
        <v>136</v>
      </c>
      <c r="C229" s="48" t="s">
        <v>124</v>
      </c>
      <c r="D229" s="339" t="s">
        <v>159</v>
      </c>
      <c r="E229" s="48" t="s">
        <v>6</v>
      </c>
      <c r="F229" s="332" t="s">
        <v>319</v>
      </c>
      <c r="G229" s="332" t="s">
        <v>135</v>
      </c>
      <c r="H229" s="48"/>
      <c r="I229" s="48"/>
      <c r="J229" s="58">
        <f>SUM(J230)</f>
        <v>0.8</v>
      </c>
      <c r="K229" s="58">
        <f>SUM(K230)</f>
        <v>0.8</v>
      </c>
      <c r="L229" s="58">
        <f t="shared" si="25"/>
        <v>100</v>
      </c>
    </row>
    <row r="230" spans="1:13" ht="51" customHeight="1">
      <c r="A230" s="1" t="s">
        <v>143</v>
      </c>
      <c r="B230" s="328" t="s">
        <v>136</v>
      </c>
      <c r="C230" s="48" t="s">
        <v>124</v>
      </c>
      <c r="D230" s="339" t="s">
        <v>159</v>
      </c>
      <c r="E230" s="48" t="s">
        <v>6</v>
      </c>
      <c r="F230" s="332" t="s">
        <v>319</v>
      </c>
      <c r="G230" s="332" t="s">
        <v>135</v>
      </c>
      <c r="H230" s="48" t="s">
        <v>136</v>
      </c>
      <c r="I230" s="48"/>
      <c r="J230" s="58">
        <f>SUM(J231)</f>
        <v>0.8</v>
      </c>
      <c r="K230" s="58">
        <f>SUM(K231)</f>
        <v>0.8</v>
      </c>
      <c r="L230" s="58">
        <f t="shared" si="25"/>
        <v>100</v>
      </c>
    </row>
    <row r="231" spans="1:13" ht="25.15" customHeight="1">
      <c r="A231" s="314" t="s">
        <v>346</v>
      </c>
      <c r="B231" s="328" t="s">
        <v>136</v>
      </c>
      <c r="C231" s="48" t="s">
        <v>124</v>
      </c>
      <c r="D231" s="339" t="s">
        <v>159</v>
      </c>
      <c r="E231" s="48" t="s">
        <v>6</v>
      </c>
      <c r="F231" s="332" t="s">
        <v>319</v>
      </c>
      <c r="G231" s="332" t="s">
        <v>135</v>
      </c>
      <c r="H231" s="48" t="s">
        <v>136</v>
      </c>
      <c r="I231" s="48" t="s">
        <v>137</v>
      </c>
      <c r="J231" s="58">
        <f>'прил 4'!I43</f>
        <v>0.8</v>
      </c>
      <c r="K231" s="58">
        <f>'прил 4'!J43</f>
        <v>0.8</v>
      </c>
      <c r="L231" s="58">
        <f t="shared" si="25"/>
        <v>100</v>
      </c>
    </row>
    <row r="232" spans="1:13" ht="38.450000000000003" customHeight="1">
      <c r="A232" s="613" t="s">
        <v>524</v>
      </c>
      <c r="B232" s="328" t="s">
        <v>136</v>
      </c>
      <c r="C232" s="48" t="s">
        <v>124</v>
      </c>
      <c r="D232" s="339" t="s">
        <v>136</v>
      </c>
      <c r="E232" s="48"/>
      <c r="F232" s="332"/>
      <c r="G232" s="332"/>
      <c r="H232" s="48"/>
      <c r="I232" s="48"/>
      <c r="J232" s="58">
        <f t="shared" ref="J232:K235" si="26">J233</f>
        <v>580.27026999999998</v>
      </c>
      <c r="K232" s="58">
        <f t="shared" si="26"/>
        <v>580.27026999999998</v>
      </c>
      <c r="L232" s="58">
        <f t="shared" si="25"/>
        <v>100</v>
      </c>
    </row>
    <row r="233" spans="1:13" ht="39.6" customHeight="1">
      <c r="A233" s="289" t="s">
        <v>525</v>
      </c>
      <c r="B233" s="328" t="s">
        <v>136</v>
      </c>
      <c r="C233" s="48" t="s">
        <v>124</v>
      </c>
      <c r="D233" s="339" t="s">
        <v>136</v>
      </c>
      <c r="E233" s="48" t="s">
        <v>526</v>
      </c>
      <c r="F233" s="332"/>
      <c r="G233" s="332"/>
      <c r="H233" s="48"/>
      <c r="I233" s="48"/>
      <c r="J233" s="58">
        <f t="shared" si="26"/>
        <v>580.27026999999998</v>
      </c>
      <c r="K233" s="58">
        <f t="shared" si="26"/>
        <v>580.27026999999998</v>
      </c>
      <c r="L233" s="58">
        <f t="shared" si="25"/>
        <v>100</v>
      </c>
    </row>
    <row r="234" spans="1:13" ht="36" customHeight="1">
      <c r="A234" s="1" t="s">
        <v>320</v>
      </c>
      <c r="B234" s="328" t="s">
        <v>136</v>
      </c>
      <c r="C234" s="48" t="s">
        <v>124</v>
      </c>
      <c r="D234" s="339" t="s">
        <v>136</v>
      </c>
      <c r="E234" s="48" t="s">
        <v>526</v>
      </c>
      <c r="F234" s="332" t="s">
        <v>318</v>
      </c>
      <c r="G234" s="332"/>
      <c r="H234" s="48"/>
      <c r="I234" s="48"/>
      <c r="J234" s="58">
        <f t="shared" si="26"/>
        <v>580.27026999999998</v>
      </c>
      <c r="K234" s="58">
        <f t="shared" si="26"/>
        <v>580.27026999999998</v>
      </c>
      <c r="L234" s="58">
        <f t="shared" si="25"/>
        <v>100</v>
      </c>
    </row>
    <row r="235" spans="1:13" ht="19.899999999999999" customHeight="1">
      <c r="A235" s="1" t="s">
        <v>321</v>
      </c>
      <c r="B235" s="328" t="s">
        <v>136</v>
      </c>
      <c r="C235" s="48" t="s">
        <v>124</v>
      </c>
      <c r="D235" s="339" t="s">
        <v>136</v>
      </c>
      <c r="E235" s="48" t="s">
        <v>526</v>
      </c>
      <c r="F235" s="332" t="s">
        <v>319</v>
      </c>
      <c r="G235" s="332"/>
      <c r="H235" s="48"/>
      <c r="I235" s="48"/>
      <c r="J235" s="58">
        <f t="shared" si="26"/>
        <v>580.27026999999998</v>
      </c>
      <c r="K235" s="58">
        <f t="shared" si="26"/>
        <v>580.27026999999998</v>
      </c>
      <c r="L235" s="58">
        <f t="shared" si="25"/>
        <v>100</v>
      </c>
    </row>
    <row r="236" spans="1:13" ht="21" customHeight="1">
      <c r="A236" s="165" t="s">
        <v>212</v>
      </c>
      <c r="B236" s="328" t="s">
        <v>136</v>
      </c>
      <c r="C236" s="48" t="s">
        <v>124</v>
      </c>
      <c r="D236" s="339" t="s">
        <v>136</v>
      </c>
      <c r="E236" s="48" t="s">
        <v>526</v>
      </c>
      <c r="F236" s="332" t="s">
        <v>319</v>
      </c>
      <c r="G236" s="332" t="s">
        <v>162</v>
      </c>
      <c r="H236" s="48"/>
      <c r="I236" s="48"/>
      <c r="J236" s="58">
        <f>SUM(J237)</f>
        <v>580.27026999999998</v>
      </c>
      <c r="K236" s="58">
        <f>SUM(K237)</f>
        <v>580.27026999999998</v>
      </c>
      <c r="L236" s="58">
        <f t="shared" si="25"/>
        <v>100</v>
      </c>
    </row>
    <row r="237" spans="1:13" ht="27" customHeight="1">
      <c r="A237" s="289" t="s">
        <v>211</v>
      </c>
      <c r="B237" s="328" t="s">
        <v>136</v>
      </c>
      <c r="C237" s="48" t="s">
        <v>124</v>
      </c>
      <c r="D237" s="339" t="s">
        <v>136</v>
      </c>
      <c r="E237" s="48" t="s">
        <v>526</v>
      </c>
      <c r="F237" s="332" t="s">
        <v>319</v>
      </c>
      <c r="G237" s="332" t="s">
        <v>162</v>
      </c>
      <c r="H237" s="48" t="s">
        <v>160</v>
      </c>
      <c r="I237" s="48"/>
      <c r="J237" s="58">
        <f>SUM(J238)</f>
        <v>580.27026999999998</v>
      </c>
      <c r="K237" s="58">
        <f>SUM(K238)</f>
        <v>580.27026999999998</v>
      </c>
      <c r="L237" s="58">
        <f t="shared" si="25"/>
        <v>100</v>
      </c>
    </row>
    <row r="238" spans="1:13" ht="25.15" customHeight="1">
      <c r="A238" s="314" t="s">
        <v>346</v>
      </c>
      <c r="B238" s="328" t="s">
        <v>136</v>
      </c>
      <c r="C238" s="48" t="s">
        <v>124</v>
      </c>
      <c r="D238" s="339" t="s">
        <v>136</v>
      </c>
      <c r="E238" s="48" t="s">
        <v>526</v>
      </c>
      <c r="F238" s="332" t="s">
        <v>319</v>
      </c>
      <c r="G238" s="332" t="s">
        <v>162</v>
      </c>
      <c r="H238" s="48" t="s">
        <v>160</v>
      </c>
      <c r="I238" s="48" t="s">
        <v>137</v>
      </c>
      <c r="J238" s="58">
        <f>'прил 3'!J197</f>
        <v>580.27026999999998</v>
      </c>
      <c r="K238" s="58">
        <f>'прил 3'!K197</f>
        <v>580.27026999999998</v>
      </c>
      <c r="L238" s="58">
        <f t="shared" si="25"/>
        <v>100</v>
      </c>
    </row>
    <row r="239" spans="1:13" s="132" customFormat="1" ht="22.15" customHeight="1">
      <c r="A239" s="127" t="s">
        <v>368</v>
      </c>
      <c r="B239" s="328" t="s">
        <v>136</v>
      </c>
      <c r="C239" s="48" t="s">
        <v>125</v>
      </c>
      <c r="D239" s="135"/>
      <c r="E239" s="329"/>
      <c r="F239" s="330"/>
      <c r="G239" s="331"/>
      <c r="H239" s="135"/>
      <c r="I239" s="135"/>
      <c r="J239" s="136">
        <f>J240</f>
        <v>1300.194</v>
      </c>
      <c r="K239" s="136">
        <f>K240</f>
        <v>1300.194</v>
      </c>
      <c r="L239" s="58">
        <f t="shared" si="25"/>
        <v>100</v>
      </c>
      <c r="M239" s="436"/>
    </row>
    <row r="240" spans="1:13" ht="21.6" customHeight="1">
      <c r="A240" s="296" t="s">
        <v>42</v>
      </c>
      <c r="B240" s="328" t="s">
        <v>136</v>
      </c>
      <c r="C240" s="48" t="s">
        <v>125</v>
      </c>
      <c r="D240" s="48" t="s">
        <v>135</v>
      </c>
      <c r="E240" s="48"/>
      <c r="F240" s="332"/>
      <c r="G240" s="332"/>
      <c r="H240" s="48"/>
      <c r="I240" s="48"/>
      <c r="J240" s="58">
        <f>J241</f>
        <v>1300.194</v>
      </c>
      <c r="K240" s="58">
        <f>K241</f>
        <v>1300.194</v>
      </c>
      <c r="L240" s="58">
        <f t="shared" si="25"/>
        <v>100</v>
      </c>
    </row>
    <row r="241" spans="1:16" ht="35.450000000000003" customHeight="1">
      <c r="A241" s="165" t="s">
        <v>3</v>
      </c>
      <c r="B241" s="328" t="s">
        <v>136</v>
      </c>
      <c r="C241" s="48" t="s">
        <v>125</v>
      </c>
      <c r="D241" s="48" t="s">
        <v>135</v>
      </c>
      <c r="E241" s="160" t="s">
        <v>264</v>
      </c>
      <c r="F241" s="333"/>
      <c r="G241" s="332"/>
      <c r="H241" s="48"/>
      <c r="I241" s="48"/>
      <c r="J241" s="58">
        <f>J245</f>
        <v>1300.194</v>
      </c>
      <c r="K241" s="58">
        <f>K245</f>
        <v>1300.194</v>
      </c>
      <c r="L241" s="58">
        <f t="shared" si="25"/>
        <v>100</v>
      </c>
    </row>
    <row r="242" spans="1:16" ht="25.15" customHeight="1">
      <c r="A242" s="131" t="s">
        <v>327</v>
      </c>
      <c r="B242" s="328" t="s">
        <v>136</v>
      </c>
      <c r="C242" s="48" t="s">
        <v>125</v>
      </c>
      <c r="D242" s="48" t="s">
        <v>135</v>
      </c>
      <c r="E242" s="160" t="s">
        <v>264</v>
      </c>
      <c r="F242" s="333">
        <v>300</v>
      </c>
      <c r="G242" s="332"/>
      <c r="H242" s="48"/>
      <c r="I242" s="48"/>
      <c r="J242" s="58">
        <f>J243</f>
        <v>1300.194</v>
      </c>
      <c r="K242" s="58">
        <f>K243</f>
        <v>1300.194</v>
      </c>
      <c r="L242" s="58">
        <f t="shared" si="25"/>
        <v>100</v>
      </c>
    </row>
    <row r="243" spans="1:16" ht="24.6" customHeight="1">
      <c r="A243" s="165" t="s">
        <v>344</v>
      </c>
      <c r="B243" s="328" t="s">
        <v>136</v>
      </c>
      <c r="C243" s="48" t="s">
        <v>125</v>
      </c>
      <c r="D243" s="48" t="s">
        <v>135</v>
      </c>
      <c r="E243" s="160" t="s">
        <v>264</v>
      </c>
      <c r="F243" s="333">
        <v>320</v>
      </c>
      <c r="G243" s="332"/>
      <c r="H243" s="48"/>
      <c r="I243" s="48"/>
      <c r="J243" s="58">
        <f>J244</f>
        <v>1300.194</v>
      </c>
      <c r="K243" s="58">
        <f>K244</f>
        <v>1300.194</v>
      </c>
      <c r="L243" s="58">
        <f t="shared" si="25"/>
        <v>100</v>
      </c>
    </row>
    <row r="244" spans="1:16" ht="25.15" customHeight="1">
      <c r="A244" s="1" t="s">
        <v>157</v>
      </c>
      <c r="B244" s="328" t="s">
        <v>136</v>
      </c>
      <c r="C244" s="48" t="s">
        <v>125</v>
      </c>
      <c r="D244" s="48" t="s">
        <v>135</v>
      </c>
      <c r="E244" s="160" t="s">
        <v>264</v>
      </c>
      <c r="F244" s="333">
        <v>320</v>
      </c>
      <c r="G244" s="332" t="s">
        <v>161</v>
      </c>
      <c r="H244" s="48"/>
      <c r="I244" s="48"/>
      <c r="J244" s="58">
        <f>SUM(J245)</f>
        <v>1300.194</v>
      </c>
      <c r="K244" s="58">
        <f>SUM(K245)</f>
        <v>1300.194</v>
      </c>
      <c r="L244" s="58">
        <f t="shared" si="25"/>
        <v>100</v>
      </c>
    </row>
    <row r="245" spans="1:16" ht="25.15" customHeight="1">
      <c r="A245" s="1" t="s">
        <v>167</v>
      </c>
      <c r="B245" s="328" t="s">
        <v>136</v>
      </c>
      <c r="C245" s="48" t="s">
        <v>125</v>
      </c>
      <c r="D245" s="48" t="s">
        <v>135</v>
      </c>
      <c r="E245" s="160" t="s">
        <v>264</v>
      </c>
      <c r="F245" s="333">
        <v>320</v>
      </c>
      <c r="G245" s="332" t="s">
        <v>161</v>
      </c>
      <c r="H245" s="48" t="s">
        <v>159</v>
      </c>
      <c r="I245" s="48"/>
      <c r="J245" s="58">
        <f>SUM(J246)</f>
        <v>1300.194</v>
      </c>
      <c r="K245" s="58">
        <f>SUM(K246)</f>
        <v>1300.194</v>
      </c>
      <c r="L245" s="58">
        <f t="shared" si="25"/>
        <v>100</v>
      </c>
    </row>
    <row r="246" spans="1:16" ht="25.15" customHeight="1">
      <c r="A246" s="314" t="s">
        <v>346</v>
      </c>
      <c r="B246" s="328" t="s">
        <v>136</v>
      </c>
      <c r="C246" s="48" t="s">
        <v>125</v>
      </c>
      <c r="D246" s="48" t="s">
        <v>135</v>
      </c>
      <c r="E246" s="160" t="s">
        <v>264</v>
      </c>
      <c r="F246" s="333">
        <v>320</v>
      </c>
      <c r="G246" s="332" t="s">
        <v>161</v>
      </c>
      <c r="H246" s="48" t="s">
        <v>159</v>
      </c>
      <c r="I246" s="48" t="s">
        <v>137</v>
      </c>
      <c r="J246" s="58">
        <f>'прил 3'!J225</f>
        <v>1300.194</v>
      </c>
      <c r="K246" s="58">
        <f>'прил 3'!K225</f>
        <v>1300.194</v>
      </c>
      <c r="L246" s="58">
        <f t="shared" si="25"/>
        <v>100</v>
      </c>
    </row>
    <row r="247" spans="1:16" s="5" customFormat="1" ht="39" customHeight="1">
      <c r="A247" s="3" t="s">
        <v>381</v>
      </c>
      <c r="B247" s="339" t="s">
        <v>162</v>
      </c>
      <c r="C247" s="128"/>
      <c r="D247" s="48"/>
      <c r="E247" s="48"/>
      <c r="F247" s="48"/>
      <c r="G247" s="49"/>
      <c r="H247" s="49"/>
      <c r="I247" s="49"/>
      <c r="J247" s="136">
        <f>J248+J273+J286+J299+J316+J323</f>
        <v>12716.041999999998</v>
      </c>
      <c r="K247" s="675">
        <f>K248+K273+K286+K299+K316+K323</f>
        <v>12712.752</v>
      </c>
      <c r="L247" s="58">
        <f t="shared" si="25"/>
        <v>99.974127169444728</v>
      </c>
      <c r="M247" s="278"/>
    </row>
    <row r="248" spans="1:16" s="5" customFormat="1" ht="23.45" customHeight="1">
      <c r="A248" s="127" t="s">
        <v>14</v>
      </c>
      <c r="B248" s="339" t="s">
        <v>162</v>
      </c>
      <c r="C248" s="128" t="s">
        <v>101</v>
      </c>
      <c r="D248" s="48" t="s">
        <v>135</v>
      </c>
      <c r="E248" s="48"/>
      <c r="F248" s="48"/>
      <c r="G248" s="49"/>
      <c r="H248" s="49"/>
      <c r="I248" s="49"/>
      <c r="J248" s="136">
        <f>J261+J255+J267+J254</f>
        <v>8284.6</v>
      </c>
      <c r="K248" s="675">
        <f>K261+K255+K267+K254</f>
        <v>8283.8670000000002</v>
      </c>
      <c r="L248" s="58">
        <f t="shared" si="25"/>
        <v>99.991152258407169</v>
      </c>
      <c r="M248" s="432"/>
    </row>
    <row r="249" spans="1:16" ht="25.15" hidden="1" customHeight="1">
      <c r="A249" s="165" t="s">
        <v>37</v>
      </c>
      <c r="B249" s="339" t="s">
        <v>162</v>
      </c>
      <c r="C249" s="128" t="s">
        <v>101</v>
      </c>
      <c r="D249" s="48" t="s">
        <v>135</v>
      </c>
      <c r="E249" s="48" t="s">
        <v>53</v>
      </c>
      <c r="F249" s="48"/>
      <c r="G249" s="48"/>
      <c r="H249" s="48"/>
      <c r="I249" s="48"/>
      <c r="J249" s="58"/>
      <c r="K249" s="58">
        <f>K250</f>
        <v>0</v>
      </c>
      <c r="L249" s="58" t="e">
        <f t="shared" si="25"/>
        <v>#DIV/0!</v>
      </c>
    </row>
    <row r="250" spans="1:16" ht="25.15" hidden="1" customHeight="1">
      <c r="A250" s="309" t="s">
        <v>324</v>
      </c>
      <c r="B250" s="339" t="s">
        <v>162</v>
      </c>
      <c r="C250" s="128" t="s">
        <v>101</v>
      </c>
      <c r="D250" s="48" t="s">
        <v>135</v>
      </c>
      <c r="E250" s="48" t="s">
        <v>53</v>
      </c>
      <c r="F250" s="48" t="s">
        <v>322</v>
      </c>
      <c r="G250" s="48"/>
      <c r="H250" s="48"/>
      <c r="I250" s="48"/>
      <c r="J250" s="58"/>
      <c r="K250" s="58">
        <f>K251</f>
        <v>0</v>
      </c>
      <c r="L250" s="58" t="e">
        <f t="shared" si="25"/>
        <v>#DIV/0!</v>
      </c>
    </row>
    <row r="251" spans="1:16" ht="25.15" hidden="1" customHeight="1">
      <c r="A251" s="165" t="s">
        <v>177</v>
      </c>
      <c r="B251" s="339" t="s">
        <v>162</v>
      </c>
      <c r="C251" s="128" t="s">
        <v>101</v>
      </c>
      <c r="D251" s="48" t="s">
        <v>135</v>
      </c>
      <c r="E251" s="48" t="s">
        <v>53</v>
      </c>
      <c r="F251" s="48" t="s">
        <v>176</v>
      </c>
      <c r="G251" s="48"/>
      <c r="H251" s="48"/>
      <c r="I251" s="48"/>
      <c r="J251" s="58"/>
      <c r="K251" s="58">
        <f>K252</f>
        <v>0</v>
      </c>
      <c r="L251" s="58" t="e">
        <f t="shared" si="25"/>
        <v>#DIV/0!</v>
      </c>
    </row>
    <row r="252" spans="1:16" ht="25.15" hidden="1" customHeight="1">
      <c r="A252" s="310" t="s">
        <v>37</v>
      </c>
      <c r="B252" s="339" t="s">
        <v>162</v>
      </c>
      <c r="C252" s="128" t="s">
        <v>101</v>
      </c>
      <c r="D252" s="48" t="s">
        <v>135</v>
      </c>
      <c r="E252" s="48" t="s">
        <v>53</v>
      </c>
      <c r="F252" s="48" t="s">
        <v>176</v>
      </c>
      <c r="G252" s="48" t="s">
        <v>54</v>
      </c>
      <c r="H252" s="48"/>
      <c r="I252" s="48"/>
      <c r="J252" s="58"/>
      <c r="K252" s="58">
        <f>K253</f>
        <v>0</v>
      </c>
      <c r="L252" s="58" t="e">
        <f t="shared" si="25"/>
        <v>#DIV/0!</v>
      </c>
    </row>
    <row r="253" spans="1:16" ht="25.15" hidden="1" customHeight="1">
      <c r="A253" s="311" t="s">
        <v>37</v>
      </c>
      <c r="B253" s="339" t="s">
        <v>162</v>
      </c>
      <c r="C253" s="128" t="s">
        <v>101</v>
      </c>
      <c r="D253" s="48" t="s">
        <v>135</v>
      </c>
      <c r="E253" s="48" t="s">
        <v>53</v>
      </c>
      <c r="F253" s="48" t="s">
        <v>176</v>
      </c>
      <c r="G253" s="48" t="s">
        <v>54</v>
      </c>
      <c r="H253" s="48" t="s">
        <v>54</v>
      </c>
      <c r="I253" s="48"/>
      <c r="J253" s="58"/>
      <c r="K253" s="58">
        <f>K254</f>
        <v>0</v>
      </c>
      <c r="L253" s="58" t="e">
        <f t="shared" si="25"/>
        <v>#DIV/0!</v>
      </c>
    </row>
    <row r="254" spans="1:16" ht="32.450000000000003" hidden="1" customHeight="1">
      <c r="A254" s="313" t="s">
        <v>347</v>
      </c>
      <c r="B254" s="339" t="s">
        <v>162</v>
      </c>
      <c r="C254" s="128" t="s">
        <v>101</v>
      </c>
      <c r="D254" s="48" t="s">
        <v>135</v>
      </c>
      <c r="E254" s="48" t="s">
        <v>53</v>
      </c>
      <c r="F254" s="48" t="s">
        <v>176</v>
      </c>
      <c r="G254" s="48" t="s">
        <v>54</v>
      </c>
      <c r="H254" s="48" t="s">
        <v>54</v>
      </c>
      <c r="I254" s="48" t="s">
        <v>140</v>
      </c>
      <c r="J254" s="58"/>
      <c r="K254" s="58">
        <f>'прил 4'!J452</f>
        <v>0</v>
      </c>
      <c r="L254" s="58" t="e">
        <f t="shared" si="25"/>
        <v>#DIV/0!</v>
      </c>
    </row>
    <row r="255" spans="1:16" ht="52.15" hidden="1" customHeight="1">
      <c r="A255" s="289" t="s">
        <v>389</v>
      </c>
      <c r="B255" s="339" t="s">
        <v>162</v>
      </c>
      <c r="C255" s="128" t="s">
        <v>101</v>
      </c>
      <c r="D255" s="48" t="s">
        <v>135</v>
      </c>
      <c r="E255" s="48" t="s">
        <v>74</v>
      </c>
      <c r="F255" s="48"/>
      <c r="G255" s="48"/>
      <c r="H255" s="48"/>
      <c r="I255" s="48"/>
      <c r="J255" s="58">
        <f>J259</f>
        <v>0</v>
      </c>
      <c r="K255" s="58">
        <f>SUM(K258)</f>
        <v>0</v>
      </c>
      <c r="L255" s="58" t="e">
        <f t="shared" si="25"/>
        <v>#DIV/0!</v>
      </c>
      <c r="M255" s="436"/>
      <c r="N255" s="286"/>
      <c r="O255" s="286"/>
      <c r="P255" s="286"/>
    </row>
    <row r="256" spans="1:16" ht="39" hidden="1" customHeight="1">
      <c r="A256" s="162" t="s">
        <v>343</v>
      </c>
      <c r="B256" s="339" t="s">
        <v>162</v>
      </c>
      <c r="C256" s="128" t="s">
        <v>101</v>
      </c>
      <c r="D256" s="48" t="s">
        <v>135</v>
      </c>
      <c r="E256" s="48" t="s">
        <v>74</v>
      </c>
      <c r="F256" s="48" t="s">
        <v>338</v>
      </c>
      <c r="G256" s="48"/>
      <c r="H256" s="48"/>
      <c r="I256" s="48"/>
      <c r="J256" s="58">
        <f t="shared" ref="J256:K258" si="27">J257</f>
        <v>0</v>
      </c>
      <c r="K256" s="58">
        <f t="shared" si="27"/>
        <v>0</v>
      </c>
      <c r="L256" s="58" t="e">
        <f t="shared" si="25"/>
        <v>#DIV/0!</v>
      </c>
      <c r="N256" s="286"/>
      <c r="O256" s="286"/>
      <c r="P256" s="286"/>
    </row>
    <row r="257" spans="1:16" ht="25.9" hidden="1" customHeight="1">
      <c r="A257" s="315" t="s">
        <v>360</v>
      </c>
      <c r="B257" s="339" t="s">
        <v>162</v>
      </c>
      <c r="C257" s="128" t="s">
        <v>101</v>
      </c>
      <c r="D257" s="48" t="s">
        <v>135</v>
      </c>
      <c r="E257" s="48" t="s">
        <v>74</v>
      </c>
      <c r="F257" s="48" t="s">
        <v>345</v>
      </c>
      <c r="G257" s="48"/>
      <c r="H257" s="48"/>
      <c r="I257" s="48"/>
      <c r="J257" s="58">
        <f t="shared" si="27"/>
        <v>0</v>
      </c>
      <c r="K257" s="58">
        <f t="shared" si="27"/>
        <v>0</v>
      </c>
      <c r="L257" s="58" t="e">
        <f t="shared" si="25"/>
        <v>#DIV/0!</v>
      </c>
      <c r="N257" s="286"/>
      <c r="O257" s="286"/>
      <c r="P257" s="286"/>
    </row>
    <row r="258" spans="1:16" ht="25.15" hidden="1" customHeight="1">
      <c r="A258" s="1" t="s">
        <v>217</v>
      </c>
      <c r="B258" s="339" t="s">
        <v>162</v>
      </c>
      <c r="C258" s="128" t="s">
        <v>101</v>
      </c>
      <c r="D258" s="48" t="s">
        <v>135</v>
      </c>
      <c r="E258" s="48" t="s">
        <v>74</v>
      </c>
      <c r="F258" s="48" t="s">
        <v>345</v>
      </c>
      <c r="G258" s="48" t="s">
        <v>165</v>
      </c>
      <c r="H258" s="48"/>
      <c r="I258" s="48"/>
      <c r="J258" s="58">
        <f t="shared" si="27"/>
        <v>0</v>
      </c>
      <c r="K258" s="58">
        <f t="shared" si="27"/>
        <v>0</v>
      </c>
      <c r="L258" s="58" t="e">
        <f t="shared" si="25"/>
        <v>#DIV/0!</v>
      </c>
    </row>
    <row r="259" spans="1:16" ht="25.15" hidden="1" customHeight="1">
      <c r="A259" s="1" t="s">
        <v>153</v>
      </c>
      <c r="B259" s="339" t="s">
        <v>162</v>
      </c>
      <c r="C259" s="128" t="s">
        <v>101</v>
      </c>
      <c r="D259" s="48" t="s">
        <v>135</v>
      </c>
      <c r="E259" s="48" t="s">
        <v>74</v>
      </c>
      <c r="F259" s="48" t="s">
        <v>345</v>
      </c>
      <c r="G259" s="48" t="s">
        <v>165</v>
      </c>
      <c r="H259" s="48" t="s">
        <v>135</v>
      </c>
      <c r="I259" s="48"/>
      <c r="J259" s="58">
        <f>SUM(J260)</f>
        <v>0</v>
      </c>
      <c r="K259" s="58">
        <f>SUM(K260)</f>
        <v>0</v>
      </c>
      <c r="L259" s="58" t="e">
        <f t="shared" si="25"/>
        <v>#DIV/0!</v>
      </c>
    </row>
    <row r="260" spans="1:16" ht="31.9" hidden="1" customHeight="1">
      <c r="A260" s="313" t="s">
        <v>347</v>
      </c>
      <c r="B260" s="339" t="s">
        <v>162</v>
      </c>
      <c r="C260" s="128" t="s">
        <v>101</v>
      </c>
      <c r="D260" s="48" t="s">
        <v>135</v>
      </c>
      <c r="E260" s="48" t="s">
        <v>74</v>
      </c>
      <c r="F260" s="48" t="s">
        <v>345</v>
      </c>
      <c r="G260" s="48" t="s">
        <v>165</v>
      </c>
      <c r="H260" s="48" t="s">
        <v>135</v>
      </c>
      <c r="I260" s="48" t="s">
        <v>140</v>
      </c>
      <c r="J260" s="58">
        <f>'прил 3'!J395</f>
        <v>0</v>
      </c>
      <c r="K260" s="58">
        <f>'прил 3'!K395</f>
        <v>0</v>
      </c>
      <c r="L260" s="58" t="e">
        <f t="shared" si="25"/>
        <v>#DIV/0!</v>
      </c>
    </row>
    <row r="261" spans="1:16" ht="25.15" customHeight="1">
      <c r="A261" s="1" t="s">
        <v>83</v>
      </c>
      <c r="B261" s="339" t="s">
        <v>162</v>
      </c>
      <c r="C261" s="128" t="s">
        <v>101</v>
      </c>
      <c r="D261" s="48" t="s">
        <v>135</v>
      </c>
      <c r="E261" s="48" t="s">
        <v>82</v>
      </c>
      <c r="F261" s="48"/>
      <c r="G261" s="48"/>
      <c r="H261" s="48"/>
      <c r="I261" s="48"/>
      <c r="J261" s="58">
        <f>J262</f>
        <v>1180.3999999999999</v>
      </c>
      <c r="K261" s="58">
        <f>K262</f>
        <v>1179.7550000000001</v>
      </c>
      <c r="L261" s="58">
        <f t="shared" si="25"/>
        <v>99.945357505930204</v>
      </c>
    </row>
    <row r="262" spans="1:16" ht="47.45" customHeight="1">
      <c r="A262" s="125" t="s">
        <v>316</v>
      </c>
      <c r="B262" s="339" t="s">
        <v>162</v>
      </c>
      <c r="C262" s="128" t="s">
        <v>101</v>
      </c>
      <c r="D262" s="48" t="s">
        <v>135</v>
      </c>
      <c r="E262" s="48" t="s">
        <v>82</v>
      </c>
      <c r="F262" s="48" t="s">
        <v>315</v>
      </c>
      <c r="G262" s="48"/>
      <c r="H262" s="48"/>
      <c r="I262" s="48"/>
      <c r="J262" s="58">
        <f t="shared" ref="J262:K265" si="28">J263</f>
        <v>1180.3999999999999</v>
      </c>
      <c r="K262" s="58">
        <f t="shared" si="28"/>
        <v>1179.7550000000001</v>
      </c>
      <c r="L262" s="58">
        <f t="shared" si="25"/>
        <v>99.945357505930204</v>
      </c>
    </row>
    <row r="263" spans="1:16" ht="25.15" customHeight="1">
      <c r="A263" s="121" t="s">
        <v>342</v>
      </c>
      <c r="B263" s="339" t="s">
        <v>162</v>
      </c>
      <c r="C263" s="128" t="s">
        <v>101</v>
      </c>
      <c r="D263" s="48" t="s">
        <v>135</v>
      </c>
      <c r="E263" s="48" t="s">
        <v>82</v>
      </c>
      <c r="F263" s="48" t="s">
        <v>335</v>
      </c>
      <c r="G263" s="48"/>
      <c r="H263" s="48"/>
      <c r="I263" s="48"/>
      <c r="J263" s="58">
        <f t="shared" si="28"/>
        <v>1180.3999999999999</v>
      </c>
      <c r="K263" s="58">
        <f t="shared" si="28"/>
        <v>1179.7550000000001</v>
      </c>
      <c r="L263" s="58">
        <f t="shared" si="25"/>
        <v>99.945357505930204</v>
      </c>
    </row>
    <row r="264" spans="1:16" ht="25.15" customHeight="1">
      <c r="A264" s="289" t="s">
        <v>217</v>
      </c>
      <c r="B264" s="339" t="s">
        <v>162</v>
      </c>
      <c r="C264" s="128" t="s">
        <v>101</v>
      </c>
      <c r="D264" s="48" t="s">
        <v>135</v>
      </c>
      <c r="E264" s="48" t="s">
        <v>82</v>
      </c>
      <c r="F264" s="48" t="s">
        <v>335</v>
      </c>
      <c r="G264" s="48" t="s">
        <v>165</v>
      </c>
      <c r="H264" s="48"/>
      <c r="I264" s="48"/>
      <c r="J264" s="58">
        <f t="shared" si="28"/>
        <v>1180.3999999999999</v>
      </c>
      <c r="K264" s="58">
        <f t="shared" si="28"/>
        <v>1179.7550000000001</v>
      </c>
      <c r="L264" s="58">
        <f t="shared" si="25"/>
        <v>99.945357505930204</v>
      </c>
    </row>
    <row r="265" spans="1:16" ht="25.15" customHeight="1">
      <c r="A265" s="1" t="s">
        <v>245</v>
      </c>
      <c r="B265" s="339" t="s">
        <v>162</v>
      </c>
      <c r="C265" s="128" t="s">
        <v>101</v>
      </c>
      <c r="D265" s="48" t="s">
        <v>135</v>
      </c>
      <c r="E265" s="48" t="s">
        <v>82</v>
      </c>
      <c r="F265" s="48" t="s">
        <v>335</v>
      </c>
      <c r="G265" s="48" t="s">
        <v>165</v>
      </c>
      <c r="H265" s="48" t="s">
        <v>136</v>
      </c>
      <c r="I265" s="48"/>
      <c r="J265" s="58">
        <f t="shared" si="28"/>
        <v>1180.3999999999999</v>
      </c>
      <c r="K265" s="58">
        <f t="shared" si="28"/>
        <v>1179.7550000000001</v>
      </c>
      <c r="L265" s="58">
        <f t="shared" ref="L265:L328" si="29">K265/J265*100</f>
        <v>99.945357505930204</v>
      </c>
    </row>
    <row r="266" spans="1:16" ht="29.45" customHeight="1">
      <c r="A266" s="313" t="s">
        <v>347</v>
      </c>
      <c r="B266" s="339" t="s">
        <v>162</v>
      </c>
      <c r="C266" s="128" t="s">
        <v>101</v>
      </c>
      <c r="D266" s="48" t="s">
        <v>135</v>
      </c>
      <c r="E266" s="48" t="s">
        <v>82</v>
      </c>
      <c r="F266" s="48" t="s">
        <v>335</v>
      </c>
      <c r="G266" s="48" t="s">
        <v>165</v>
      </c>
      <c r="H266" s="48" t="s">
        <v>136</v>
      </c>
      <c r="I266" s="48" t="s">
        <v>140</v>
      </c>
      <c r="J266" s="58">
        <f>'прил 3'!J415</f>
        <v>1180.3999999999999</v>
      </c>
      <c r="K266" s="58">
        <f>'прил 3'!K415</f>
        <v>1179.7550000000001</v>
      </c>
      <c r="L266" s="58">
        <f t="shared" si="29"/>
        <v>99.945357505930204</v>
      </c>
    </row>
    <row r="267" spans="1:16" ht="37.9" customHeight="1">
      <c r="A267" s="1" t="s">
        <v>155</v>
      </c>
      <c r="B267" s="339" t="s">
        <v>162</v>
      </c>
      <c r="C267" s="128" t="s">
        <v>101</v>
      </c>
      <c r="D267" s="48" t="s">
        <v>135</v>
      </c>
      <c r="E267" s="48" t="s">
        <v>207</v>
      </c>
      <c r="F267" s="48"/>
      <c r="G267" s="48"/>
      <c r="H267" s="48"/>
      <c r="I267" s="48"/>
      <c r="J267" s="58">
        <f>J271</f>
        <v>7104.2000000000007</v>
      </c>
      <c r="K267" s="58">
        <f>K271</f>
        <v>7104.1120000000001</v>
      </c>
      <c r="L267" s="58">
        <f t="shared" si="29"/>
        <v>99.998761296134674</v>
      </c>
      <c r="N267" s="286"/>
      <c r="O267" s="286"/>
      <c r="P267" s="286"/>
    </row>
    <row r="268" spans="1:16" ht="39" customHeight="1">
      <c r="A268" s="162" t="s">
        <v>343</v>
      </c>
      <c r="B268" s="339" t="s">
        <v>162</v>
      </c>
      <c r="C268" s="128" t="s">
        <v>101</v>
      </c>
      <c r="D268" s="48" t="s">
        <v>135</v>
      </c>
      <c r="E268" s="48" t="s">
        <v>207</v>
      </c>
      <c r="F268" s="48" t="s">
        <v>338</v>
      </c>
      <c r="G268" s="48"/>
      <c r="H268" s="48"/>
      <c r="I268" s="48"/>
      <c r="J268" s="58">
        <f t="shared" ref="J268:K270" si="30">J269</f>
        <v>7104.2000000000007</v>
      </c>
      <c r="K268" s="58">
        <f t="shared" si="30"/>
        <v>7104.1120000000001</v>
      </c>
      <c r="L268" s="58">
        <f t="shared" si="29"/>
        <v>99.998761296134674</v>
      </c>
      <c r="N268" s="286"/>
      <c r="O268" s="286"/>
      <c r="P268" s="286"/>
    </row>
    <row r="269" spans="1:16" ht="25.9" customHeight="1">
      <c r="A269" s="315" t="s">
        <v>360</v>
      </c>
      <c r="B269" s="339" t="s">
        <v>162</v>
      </c>
      <c r="C269" s="128" t="s">
        <v>101</v>
      </c>
      <c r="D269" s="48" t="s">
        <v>135</v>
      </c>
      <c r="E269" s="48" t="s">
        <v>207</v>
      </c>
      <c r="F269" s="48" t="s">
        <v>345</v>
      </c>
      <c r="G269" s="48"/>
      <c r="H269" s="48"/>
      <c r="I269" s="48"/>
      <c r="J269" s="58">
        <f t="shared" si="30"/>
        <v>7104.2000000000007</v>
      </c>
      <c r="K269" s="58">
        <f t="shared" si="30"/>
        <v>7104.1120000000001</v>
      </c>
      <c r="L269" s="58">
        <f t="shared" si="29"/>
        <v>99.998761296134674</v>
      </c>
      <c r="N269" s="286"/>
      <c r="O269" s="286"/>
      <c r="P269" s="286"/>
    </row>
    <row r="270" spans="1:16" ht="25.15" customHeight="1">
      <c r="A270" s="1" t="s">
        <v>217</v>
      </c>
      <c r="B270" s="339" t="s">
        <v>162</v>
      </c>
      <c r="C270" s="128" t="s">
        <v>101</v>
      </c>
      <c r="D270" s="48" t="s">
        <v>135</v>
      </c>
      <c r="E270" s="48" t="s">
        <v>207</v>
      </c>
      <c r="F270" s="48" t="s">
        <v>345</v>
      </c>
      <c r="G270" s="48" t="s">
        <v>165</v>
      </c>
      <c r="H270" s="48"/>
      <c r="I270" s="48"/>
      <c r="J270" s="58">
        <f t="shared" si="30"/>
        <v>7104.2000000000007</v>
      </c>
      <c r="K270" s="58">
        <f t="shared" si="30"/>
        <v>7104.1120000000001</v>
      </c>
      <c r="L270" s="58">
        <f t="shared" si="29"/>
        <v>99.998761296134674</v>
      </c>
    </row>
    <row r="271" spans="1:16" ht="25.15" customHeight="1">
      <c r="A271" s="1" t="s">
        <v>153</v>
      </c>
      <c r="B271" s="339" t="s">
        <v>162</v>
      </c>
      <c r="C271" s="128" t="s">
        <v>101</v>
      </c>
      <c r="D271" s="48" t="s">
        <v>135</v>
      </c>
      <c r="E271" s="48" t="s">
        <v>207</v>
      </c>
      <c r="F271" s="48" t="s">
        <v>345</v>
      </c>
      <c r="G271" s="48" t="s">
        <v>165</v>
      </c>
      <c r="H271" s="48" t="s">
        <v>135</v>
      </c>
      <c r="I271" s="48"/>
      <c r="J271" s="58">
        <f>SUM(J272)</f>
        <v>7104.2000000000007</v>
      </c>
      <c r="K271" s="58">
        <f>SUM(K272)</f>
        <v>7104.1120000000001</v>
      </c>
      <c r="L271" s="58">
        <f t="shared" si="29"/>
        <v>99.998761296134674</v>
      </c>
    </row>
    <row r="272" spans="1:16" ht="31.9" customHeight="1">
      <c r="A272" s="313" t="s">
        <v>347</v>
      </c>
      <c r="B272" s="339" t="s">
        <v>162</v>
      </c>
      <c r="C272" s="128" t="s">
        <v>101</v>
      </c>
      <c r="D272" s="48" t="s">
        <v>135</v>
      </c>
      <c r="E272" s="48" t="s">
        <v>207</v>
      </c>
      <c r="F272" s="48" t="s">
        <v>345</v>
      </c>
      <c r="G272" s="48" t="s">
        <v>165</v>
      </c>
      <c r="H272" s="48" t="s">
        <v>135</v>
      </c>
      <c r="I272" s="48" t="s">
        <v>140</v>
      </c>
      <c r="J272" s="58">
        <f>'прил 3'!J398</f>
        <v>7104.2000000000007</v>
      </c>
      <c r="K272" s="58">
        <f>'прил 3'!K398</f>
        <v>7104.1120000000001</v>
      </c>
      <c r="L272" s="58">
        <f t="shared" si="29"/>
        <v>99.998761296134674</v>
      </c>
    </row>
    <row r="273" spans="1:12">
      <c r="A273" s="1" t="s">
        <v>23</v>
      </c>
      <c r="B273" s="339" t="s">
        <v>162</v>
      </c>
      <c r="C273" s="128" t="s">
        <v>101</v>
      </c>
      <c r="D273" s="48" t="s">
        <v>160</v>
      </c>
      <c r="E273" s="48"/>
      <c r="F273" s="48"/>
      <c r="G273" s="48"/>
      <c r="H273" s="48"/>
      <c r="I273" s="48"/>
      <c r="J273" s="136">
        <f>J284+J279</f>
        <v>2507.6999999999994</v>
      </c>
      <c r="K273" s="136">
        <f>K284+K279</f>
        <v>2505.6799999999998</v>
      </c>
      <c r="L273" s="58">
        <f t="shared" si="29"/>
        <v>99.919448099852474</v>
      </c>
    </row>
    <row r="274" spans="1:12" ht="52.15" hidden="1" customHeight="1">
      <c r="A274" s="289" t="s">
        <v>75</v>
      </c>
      <c r="B274" s="339" t="s">
        <v>162</v>
      </c>
      <c r="C274" s="128" t="s">
        <v>101</v>
      </c>
      <c r="D274" s="48" t="s">
        <v>160</v>
      </c>
      <c r="E274" s="48" t="s">
        <v>74</v>
      </c>
      <c r="F274" s="48"/>
      <c r="G274" s="48"/>
      <c r="H274" s="48"/>
      <c r="I274" s="48"/>
      <c r="J274" s="58">
        <f>J277</f>
        <v>0</v>
      </c>
      <c r="K274" s="58">
        <f>K277</f>
        <v>0</v>
      </c>
      <c r="L274" s="58" t="e">
        <f t="shared" si="29"/>
        <v>#DIV/0!</v>
      </c>
    </row>
    <row r="275" spans="1:12" ht="34.9" hidden="1" customHeight="1">
      <c r="A275" s="162" t="s">
        <v>343</v>
      </c>
      <c r="B275" s="339" t="s">
        <v>162</v>
      </c>
      <c r="C275" s="128" t="s">
        <v>101</v>
      </c>
      <c r="D275" s="48" t="s">
        <v>160</v>
      </c>
      <c r="E275" s="48" t="s">
        <v>74</v>
      </c>
      <c r="F275" s="48" t="s">
        <v>338</v>
      </c>
      <c r="G275" s="48"/>
      <c r="H275" s="48"/>
      <c r="I275" s="48"/>
      <c r="J275" s="58">
        <f t="shared" ref="J275:K278" si="31">J276</f>
        <v>0</v>
      </c>
      <c r="K275" s="58">
        <f t="shared" si="31"/>
        <v>0</v>
      </c>
      <c r="L275" s="58" t="e">
        <f t="shared" si="29"/>
        <v>#DIV/0!</v>
      </c>
    </row>
    <row r="276" spans="1:12" ht="25.9" hidden="1" customHeight="1">
      <c r="A276" s="315" t="s">
        <v>360</v>
      </c>
      <c r="B276" s="339" t="s">
        <v>162</v>
      </c>
      <c r="C276" s="128" t="s">
        <v>101</v>
      </c>
      <c r="D276" s="48" t="s">
        <v>160</v>
      </c>
      <c r="E276" s="48" t="s">
        <v>74</v>
      </c>
      <c r="F276" s="48" t="s">
        <v>345</v>
      </c>
      <c r="G276" s="48"/>
      <c r="H276" s="48"/>
      <c r="I276" s="48"/>
      <c r="J276" s="58">
        <f t="shared" si="31"/>
        <v>0</v>
      </c>
      <c r="K276" s="58">
        <f t="shared" si="31"/>
        <v>0</v>
      </c>
      <c r="L276" s="58" t="e">
        <f t="shared" si="29"/>
        <v>#DIV/0!</v>
      </c>
    </row>
    <row r="277" spans="1:12" ht="25.15" hidden="1" customHeight="1">
      <c r="A277" s="1" t="s">
        <v>217</v>
      </c>
      <c r="B277" s="339" t="s">
        <v>162</v>
      </c>
      <c r="C277" s="128" t="s">
        <v>101</v>
      </c>
      <c r="D277" s="48" t="s">
        <v>160</v>
      </c>
      <c r="E277" s="48" t="s">
        <v>74</v>
      </c>
      <c r="F277" s="48" t="s">
        <v>345</v>
      </c>
      <c r="G277" s="48" t="s">
        <v>165</v>
      </c>
      <c r="H277" s="48"/>
      <c r="I277" s="48"/>
      <c r="J277" s="58">
        <f t="shared" si="31"/>
        <v>0</v>
      </c>
      <c r="K277" s="58">
        <f t="shared" si="31"/>
        <v>0</v>
      </c>
      <c r="L277" s="58" t="e">
        <f t="shared" si="29"/>
        <v>#DIV/0!</v>
      </c>
    </row>
    <row r="278" spans="1:12" ht="25.15" hidden="1" customHeight="1">
      <c r="A278" s="1" t="s">
        <v>153</v>
      </c>
      <c r="B278" s="339" t="s">
        <v>162</v>
      </c>
      <c r="C278" s="128" t="s">
        <v>101</v>
      </c>
      <c r="D278" s="48" t="s">
        <v>160</v>
      </c>
      <c r="E278" s="48" t="s">
        <v>74</v>
      </c>
      <c r="F278" s="48" t="s">
        <v>345</v>
      </c>
      <c r="G278" s="48" t="s">
        <v>165</v>
      </c>
      <c r="H278" s="48" t="s">
        <v>135</v>
      </c>
      <c r="I278" s="48"/>
      <c r="J278" s="58">
        <f t="shared" si="31"/>
        <v>0</v>
      </c>
      <c r="K278" s="58">
        <f t="shared" si="31"/>
        <v>0</v>
      </c>
      <c r="L278" s="58" t="e">
        <f t="shared" si="29"/>
        <v>#DIV/0!</v>
      </c>
    </row>
    <row r="279" spans="1:12" ht="30" hidden="1" customHeight="1">
      <c r="A279" s="313" t="s">
        <v>347</v>
      </c>
      <c r="B279" s="339" t="s">
        <v>162</v>
      </c>
      <c r="C279" s="128" t="s">
        <v>101</v>
      </c>
      <c r="D279" s="48" t="s">
        <v>160</v>
      </c>
      <c r="E279" s="48" t="s">
        <v>74</v>
      </c>
      <c r="F279" s="48" t="s">
        <v>345</v>
      </c>
      <c r="G279" s="48" t="s">
        <v>165</v>
      </c>
      <c r="H279" s="48" t="s">
        <v>135</v>
      </c>
      <c r="I279" s="48" t="s">
        <v>140</v>
      </c>
      <c r="J279" s="58">
        <f>'прил 3'!J402</f>
        <v>0</v>
      </c>
      <c r="K279" s="58">
        <f>'прил 3'!K402</f>
        <v>0</v>
      </c>
      <c r="L279" s="58" t="e">
        <f t="shared" si="29"/>
        <v>#DIV/0!</v>
      </c>
    </row>
    <row r="280" spans="1:12" ht="25.15" customHeight="1">
      <c r="A280" s="165" t="s">
        <v>156</v>
      </c>
      <c r="B280" s="339" t="s">
        <v>162</v>
      </c>
      <c r="C280" s="128" t="s">
        <v>101</v>
      </c>
      <c r="D280" s="48" t="s">
        <v>160</v>
      </c>
      <c r="E280" s="48" t="s">
        <v>205</v>
      </c>
      <c r="F280" s="48"/>
      <c r="G280" s="48"/>
      <c r="H280" s="48"/>
      <c r="I280" s="48"/>
      <c r="J280" s="58">
        <f>J283</f>
        <v>2507.6999999999994</v>
      </c>
      <c r="K280" s="58">
        <f>K283</f>
        <v>2505.6799999999998</v>
      </c>
      <c r="L280" s="58">
        <f t="shared" si="29"/>
        <v>99.919448099852474</v>
      </c>
    </row>
    <row r="281" spans="1:12" ht="34.9" customHeight="1">
      <c r="A281" s="162" t="s">
        <v>343</v>
      </c>
      <c r="B281" s="339" t="s">
        <v>162</v>
      </c>
      <c r="C281" s="128" t="s">
        <v>101</v>
      </c>
      <c r="D281" s="48" t="s">
        <v>160</v>
      </c>
      <c r="E281" s="48" t="s">
        <v>205</v>
      </c>
      <c r="F281" s="48" t="s">
        <v>338</v>
      </c>
      <c r="G281" s="48"/>
      <c r="H281" s="48"/>
      <c r="I281" s="48"/>
      <c r="J281" s="58">
        <f t="shared" ref="J281:K284" si="32">J282</f>
        <v>2507.6999999999994</v>
      </c>
      <c r="K281" s="58">
        <f t="shared" si="32"/>
        <v>2505.6799999999998</v>
      </c>
      <c r="L281" s="58">
        <f t="shared" si="29"/>
        <v>99.919448099852474</v>
      </c>
    </row>
    <row r="282" spans="1:12" ht="25.9" customHeight="1">
      <c r="A282" s="315" t="s">
        <v>360</v>
      </c>
      <c r="B282" s="339" t="s">
        <v>162</v>
      </c>
      <c r="C282" s="128" t="s">
        <v>101</v>
      </c>
      <c r="D282" s="48" t="s">
        <v>160</v>
      </c>
      <c r="E282" s="48" t="s">
        <v>205</v>
      </c>
      <c r="F282" s="48" t="s">
        <v>345</v>
      </c>
      <c r="G282" s="48"/>
      <c r="H282" s="48"/>
      <c r="I282" s="48"/>
      <c r="J282" s="58">
        <f t="shared" si="32"/>
        <v>2507.6999999999994</v>
      </c>
      <c r="K282" s="58">
        <f t="shared" si="32"/>
        <v>2505.6799999999998</v>
      </c>
      <c r="L282" s="58">
        <f t="shared" si="29"/>
        <v>99.919448099852474</v>
      </c>
    </row>
    <row r="283" spans="1:12" ht="25.15" customHeight="1">
      <c r="A283" s="1" t="s">
        <v>217</v>
      </c>
      <c r="B283" s="339" t="s">
        <v>162</v>
      </c>
      <c r="C283" s="128" t="s">
        <v>101</v>
      </c>
      <c r="D283" s="48" t="s">
        <v>160</v>
      </c>
      <c r="E283" s="48" t="s">
        <v>205</v>
      </c>
      <c r="F283" s="48" t="s">
        <v>345</v>
      </c>
      <c r="G283" s="48" t="s">
        <v>165</v>
      </c>
      <c r="H283" s="48"/>
      <c r="I283" s="48"/>
      <c r="J283" s="58">
        <f t="shared" si="32"/>
        <v>2507.6999999999994</v>
      </c>
      <c r="K283" s="58">
        <f t="shared" si="32"/>
        <v>2505.6799999999998</v>
      </c>
      <c r="L283" s="58">
        <f t="shared" si="29"/>
        <v>99.919448099852474</v>
      </c>
    </row>
    <row r="284" spans="1:12" ht="25.15" customHeight="1">
      <c r="A284" s="1" t="s">
        <v>153</v>
      </c>
      <c r="B284" s="339" t="s">
        <v>162</v>
      </c>
      <c r="C284" s="128" t="s">
        <v>101</v>
      </c>
      <c r="D284" s="48" t="s">
        <v>160</v>
      </c>
      <c r="E284" s="48" t="s">
        <v>205</v>
      </c>
      <c r="F284" s="48" t="s">
        <v>345</v>
      </c>
      <c r="G284" s="48" t="s">
        <v>165</v>
      </c>
      <c r="H284" s="48" t="s">
        <v>135</v>
      </c>
      <c r="I284" s="48"/>
      <c r="J284" s="58">
        <f t="shared" si="32"/>
        <v>2507.6999999999994</v>
      </c>
      <c r="K284" s="58">
        <f t="shared" si="32"/>
        <v>2505.6799999999998</v>
      </c>
      <c r="L284" s="58">
        <f t="shared" si="29"/>
        <v>99.919448099852474</v>
      </c>
    </row>
    <row r="285" spans="1:12" ht="31.5" customHeight="1">
      <c r="A285" s="313" t="s">
        <v>347</v>
      </c>
      <c r="B285" s="339" t="s">
        <v>162</v>
      </c>
      <c r="C285" s="128" t="s">
        <v>101</v>
      </c>
      <c r="D285" s="48" t="s">
        <v>160</v>
      </c>
      <c r="E285" s="48" t="s">
        <v>205</v>
      </c>
      <c r="F285" s="48" t="s">
        <v>345</v>
      </c>
      <c r="G285" s="48" t="s">
        <v>165</v>
      </c>
      <c r="H285" s="48" t="s">
        <v>135</v>
      </c>
      <c r="I285" s="48" t="s">
        <v>140</v>
      </c>
      <c r="J285" s="58">
        <f>'прил 3'!J405</f>
        <v>2507.6999999999994</v>
      </c>
      <c r="K285" s="58">
        <f>'прил 3'!K405</f>
        <v>2505.6799999999998</v>
      </c>
      <c r="L285" s="58">
        <f t="shared" si="29"/>
        <v>99.919448099852474</v>
      </c>
    </row>
    <row r="286" spans="1:12" ht="25.15" customHeight="1">
      <c r="A286" s="1" t="s">
        <v>214</v>
      </c>
      <c r="B286" s="339" t="s">
        <v>162</v>
      </c>
      <c r="C286" s="128" t="s">
        <v>101</v>
      </c>
      <c r="D286" s="48" t="s">
        <v>159</v>
      </c>
      <c r="E286" s="48"/>
      <c r="F286" s="48"/>
      <c r="G286" s="48"/>
      <c r="H286" s="48"/>
      <c r="I286" s="48"/>
      <c r="J286" s="136">
        <f>J297+J292</f>
        <v>1257</v>
      </c>
      <c r="K286" s="136">
        <f>K297+K292</f>
        <v>1256.9549999999999</v>
      </c>
      <c r="L286" s="58">
        <f t="shared" si="29"/>
        <v>99.996420047732698</v>
      </c>
    </row>
    <row r="287" spans="1:12" ht="53.45" customHeight="1">
      <c r="A287" s="289" t="s">
        <v>389</v>
      </c>
      <c r="B287" s="339" t="s">
        <v>162</v>
      </c>
      <c r="C287" s="128" t="s">
        <v>101</v>
      </c>
      <c r="D287" s="48" t="s">
        <v>159</v>
      </c>
      <c r="E287" s="48" t="s">
        <v>74</v>
      </c>
      <c r="F287" s="48"/>
      <c r="G287" s="48"/>
      <c r="H287" s="48"/>
      <c r="I287" s="48"/>
      <c r="J287" s="58">
        <f>J290</f>
        <v>2</v>
      </c>
      <c r="K287" s="58">
        <f>K290</f>
        <v>2</v>
      </c>
      <c r="L287" s="58">
        <f t="shared" si="29"/>
        <v>100</v>
      </c>
    </row>
    <row r="288" spans="1:12" ht="32.450000000000003" customHeight="1">
      <c r="A288" s="162" t="s">
        <v>343</v>
      </c>
      <c r="B288" s="339" t="s">
        <v>162</v>
      </c>
      <c r="C288" s="128" t="s">
        <v>101</v>
      </c>
      <c r="D288" s="48" t="s">
        <v>159</v>
      </c>
      <c r="E288" s="48" t="s">
        <v>74</v>
      </c>
      <c r="F288" s="48" t="s">
        <v>338</v>
      </c>
      <c r="G288" s="48"/>
      <c r="H288" s="48"/>
      <c r="I288" s="48"/>
      <c r="J288" s="58">
        <f t="shared" ref="J288:K291" si="33">J289</f>
        <v>2</v>
      </c>
      <c r="K288" s="58">
        <f t="shared" si="33"/>
        <v>2</v>
      </c>
      <c r="L288" s="58">
        <f t="shared" si="29"/>
        <v>100</v>
      </c>
    </row>
    <row r="289" spans="1:12" ht="27.6" customHeight="1">
      <c r="A289" s="315" t="s">
        <v>360</v>
      </c>
      <c r="B289" s="339" t="s">
        <v>162</v>
      </c>
      <c r="C289" s="128" t="s">
        <v>101</v>
      </c>
      <c r="D289" s="48" t="s">
        <v>159</v>
      </c>
      <c r="E289" s="48" t="s">
        <v>74</v>
      </c>
      <c r="F289" s="48" t="s">
        <v>345</v>
      </c>
      <c r="G289" s="48"/>
      <c r="H289" s="48"/>
      <c r="I289" s="48"/>
      <c r="J289" s="58">
        <f t="shared" si="33"/>
        <v>2</v>
      </c>
      <c r="K289" s="58">
        <f t="shared" si="33"/>
        <v>2</v>
      </c>
      <c r="L289" s="58">
        <f t="shared" si="29"/>
        <v>100</v>
      </c>
    </row>
    <row r="290" spans="1:12" ht="25.15" customHeight="1">
      <c r="A290" s="1" t="s">
        <v>151</v>
      </c>
      <c r="B290" s="339" t="s">
        <v>162</v>
      </c>
      <c r="C290" s="128" t="s">
        <v>101</v>
      </c>
      <c r="D290" s="48" t="s">
        <v>159</v>
      </c>
      <c r="E290" s="48" t="s">
        <v>74</v>
      </c>
      <c r="F290" s="48" t="s">
        <v>345</v>
      </c>
      <c r="G290" s="48" t="s">
        <v>163</v>
      </c>
      <c r="H290" s="48"/>
      <c r="I290" s="48"/>
      <c r="J290" s="58">
        <f t="shared" si="33"/>
        <v>2</v>
      </c>
      <c r="K290" s="58">
        <f t="shared" si="33"/>
        <v>2</v>
      </c>
      <c r="L290" s="58">
        <f t="shared" si="29"/>
        <v>100</v>
      </c>
    </row>
    <row r="291" spans="1:12" ht="25.15" customHeight="1">
      <c r="A291" s="1" t="s">
        <v>247</v>
      </c>
      <c r="B291" s="339" t="s">
        <v>162</v>
      </c>
      <c r="C291" s="128" t="s">
        <v>101</v>
      </c>
      <c r="D291" s="48" t="s">
        <v>159</v>
      </c>
      <c r="E291" s="48" t="s">
        <v>74</v>
      </c>
      <c r="F291" s="48" t="s">
        <v>345</v>
      </c>
      <c r="G291" s="48" t="s">
        <v>163</v>
      </c>
      <c r="H291" s="48" t="s">
        <v>159</v>
      </c>
      <c r="I291" s="48"/>
      <c r="J291" s="58">
        <f t="shared" si="33"/>
        <v>2</v>
      </c>
      <c r="K291" s="58">
        <f t="shared" si="33"/>
        <v>2</v>
      </c>
      <c r="L291" s="58">
        <f t="shared" si="29"/>
        <v>100</v>
      </c>
    </row>
    <row r="292" spans="1:12" ht="34.9" customHeight="1">
      <c r="A292" s="313" t="s">
        <v>347</v>
      </c>
      <c r="B292" s="339" t="s">
        <v>162</v>
      </c>
      <c r="C292" s="128" t="s">
        <v>101</v>
      </c>
      <c r="D292" s="48" t="s">
        <v>159</v>
      </c>
      <c r="E292" s="48" t="s">
        <v>74</v>
      </c>
      <c r="F292" s="48" t="s">
        <v>345</v>
      </c>
      <c r="G292" s="48" t="s">
        <v>163</v>
      </c>
      <c r="H292" s="48" t="s">
        <v>159</v>
      </c>
      <c r="I292" s="48" t="s">
        <v>140</v>
      </c>
      <c r="J292" s="58">
        <f>'прил 3'!J366</f>
        <v>2</v>
      </c>
      <c r="K292" s="58">
        <f>'прил 3'!K366</f>
        <v>2</v>
      </c>
      <c r="L292" s="58">
        <f t="shared" si="29"/>
        <v>100</v>
      </c>
    </row>
    <row r="293" spans="1:12" ht="25.15" customHeight="1">
      <c r="A293" s="165" t="s">
        <v>213</v>
      </c>
      <c r="B293" s="339" t="s">
        <v>162</v>
      </c>
      <c r="C293" s="128" t="s">
        <v>101</v>
      </c>
      <c r="D293" s="48" t="s">
        <v>159</v>
      </c>
      <c r="E293" s="48" t="s">
        <v>203</v>
      </c>
      <c r="F293" s="48"/>
      <c r="G293" s="48"/>
      <c r="H293" s="48"/>
      <c r="I293" s="48"/>
      <c r="J293" s="58">
        <f>J296</f>
        <v>1255</v>
      </c>
      <c r="K293" s="58">
        <f>K296</f>
        <v>1254.9549999999999</v>
      </c>
      <c r="L293" s="58">
        <f t="shared" si="29"/>
        <v>99.996414342629478</v>
      </c>
    </row>
    <row r="294" spans="1:12" ht="32.450000000000003" customHeight="1">
      <c r="A294" s="162" t="s">
        <v>343</v>
      </c>
      <c r="B294" s="339" t="s">
        <v>162</v>
      </c>
      <c r="C294" s="128" t="s">
        <v>101</v>
      </c>
      <c r="D294" s="48" t="s">
        <v>159</v>
      </c>
      <c r="E294" s="48" t="s">
        <v>203</v>
      </c>
      <c r="F294" s="48" t="s">
        <v>338</v>
      </c>
      <c r="G294" s="48"/>
      <c r="H294" s="48"/>
      <c r="I294" s="48"/>
      <c r="J294" s="58">
        <f t="shared" ref="J294:K297" si="34">J295</f>
        <v>1255</v>
      </c>
      <c r="K294" s="58">
        <f t="shared" si="34"/>
        <v>1254.9549999999999</v>
      </c>
      <c r="L294" s="58">
        <f t="shared" si="29"/>
        <v>99.996414342629478</v>
      </c>
    </row>
    <row r="295" spans="1:12" ht="27.6" customHeight="1">
      <c r="A295" s="315" t="s">
        <v>360</v>
      </c>
      <c r="B295" s="339" t="s">
        <v>162</v>
      </c>
      <c r="C295" s="128" t="s">
        <v>101</v>
      </c>
      <c r="D295" s="48" t="s">
        <v>159</v>
      </c>
      <c r="E295" s="48" t="s">
        <v>203</v>
      </c>
      <c r="F295" s="48" t="s">
        <v>345</v>
      </c>
      <c r="G295" s="48"/>
      <c r="H295" s="48"/>
      <c r="I295" s="48"/>
      <c r="J295" s="58">
        <f t="shared" si="34"/>
        <v>1255</v>
      </c>
      <c r="K295" s="58">
        <f t="shared" si="34"/>
        <v>1254.9549999999999</v>
      </c>
      <c r="L295" s="58">
        <f t="shared" si="29"/>
        <v>99.996414342629478</v>
      </c>
    </row>
    <row r="296" spans="1:12" ht="25.15" customHeight="1">
      <c r="A296" s="1" t="s">
        <v>151</v>
      </c>
      <c r="B296" s="339" t="s">
        <v>162</v>
      </c>
      <c r="C296" s="128" t="s">
        <v>101</v>
      </c>
      <c r="D296" s="48" t="s">
        <v>159</v>
      </c>
      <c r="E296" s="48" t="s">
        <v>203</v>
      </c>
      <c r="F296" s="48" t="s">
        <v>345</v>
      </c>
      <c r="G296" s="48" t="s">
        <v>163</v>
      </c>
      <c r="H296" s="48"/>
      <c r="I296" s="48"/>
      <c r="J296" s="58">
        <f t="shared" si="34"/>
        <v>1255</v>
      </c>
      <c r="K296" s="58">
        <f t="shared" si="34"/>
        <v>1254.9549999999999</v>
      </c>
      <c r="L296" s="58">
        <f t="shared" si="29"/>
        <v>99.996414342629478</v>
      </c>
    </row>
    <row r="297" spans="1:12" ht="25.15" customHeight="1">
      <c r="A297" s="1" t="s">
        <v>247</v>
      </c>
      <c r="B297" s="339" t="s">
        <v>162</v>
      </c>
      <c r="C297" s="128" t="s">
        <v>101</v>
      </c>
      <c r="D297" s="48" t="s">
        <v>159</v>
      </c>
      <c r="E297" s="48" t="s">
        <v>203</v>
      </c>
      <c r="F297" s="48" t="s">
        <v>345</v>
      </c>
      <c r="G297" s="48" t="s">
        <v>163</v>
      </c>
      <c r="H297" s="48" t="s">
        <v>159</v>
      </c>
      <c r="I297" s="48"/>
      <c r="J297" s="58">
        <f t="shared" si="34"/>
        <v>1255</v>
      </c>
      <c r="K297" s="58">
        <f t="shared" si="34"/>
        <v>1254.9549999999999</v>
      </c>
      <c r="L297" s="58">
        <f t="shared" si="29"/>
        <v>99.996414342629478</v>
      </c>
    </row>
    <row r="298" spans="1:12" ht="34.9" customHeight="1">
      <c r="A298" s="313" t="s">
        <v>347</v>
      </c>
      <c r="B298" s="339" t="s">
        <v>162</v>
      </c>
      <c r="C298" s="128" t="s">
        <v>101</v>
      </c>
      <c r="D298" s="48" t="s">
        <v>159</v>
      </c>
      <c r="E298" s="48" t="s">
        <v>203</v>
      </c>
      <c r="F298" s="48" t="s">
        <v>345</v>
      </c>
      <c r="G298" s="48" t="s">
        <v>163</v>
      </c>
      <c r="H298" s="48" t="s">
        <v>159</v>
      </c>
      <c r="I298" s="48" t="s">
        <v>140</v>
      </c>
      <c r="J298" s="58">
        <f>'прил 4'!I311</f>
        <v>1255</v>
      </c>
      <c r="K298" s="58">
        <f>'прил 4'!J311</f>
        <v>1254.9549999999999</v>
      </c>
      <c r="L298" s="58">
        <f t="shared" si="29"/>
        <v>99.996414342629478</v>
      </c>
    </row>
    <row r="299" spans="1:12" ht="25.15" customHeight="1">
      <c r="A299" s="1" t="s">
        <v>247</v>
      </c>
      <c r="B299" s="339" t="s">
        <v>162</v>
      </c>
      <c r="C299" s="48" t="s">
        <v>101</v>
      </c>
      <c r="D299" s="48" t="s">
        <v>136</v>
      </c>
      <c r="E299" s="48"/>
      <c r="F299" s="48"/>
      <c r="G299" s="48"/>
      <c r="H299" s="48"/>
      <c r="I299" s="48"/>
      <c r="J299" s="58">
        <f>J300</f>
        <v>289.44200000000001</v>
      </c>
      <c r="K299" s="58">
        <f>K300</f>
        <v>288.95</v>
      </c>
      <c r="L299" s="58">
        <f t="shared" si="29"/>
        <v>99.830017758307349</v>
      </c>
    </row>
    <row r="300" spans="1:12" ht="25.15" customHeight="1">
      <c r="A300" s="1" t="s">
        <v>105</v>
      </c>
      <c r="B300" s="339" t="s">
        <v>162</v>
      </c>
      <c r="C300" s="48" t="s">
        <v>101</v>
      </c>
      <c r="D300" s="48" t="s">
        <v>136</v>
      </c>
      <c r="E300" s="48" t="s">
        <v>196</v>
      </c>
      <c r="F300" s="48"/>
      <c r="G300" s="48"/>
      <c r="H300" s="48"/>
      <c r="I300" s="48"/>
      <c r="J300" s="58">
        <f>J301+J306+J311</f>
        <v>289.44200000000001</v>
      </c>
      <c r="K300" s="58">
        <f>K301+K306+K311</f>
        <v>288.95</v>
      </c>
      <c r="L300" s="58">
        <f t="shared" si="29"/>
        <v>99.830017758307349</v>
      </c>
    </row>
    <row r="301" spans="1:12" ht="51.6" customHeight="1">
      <c r="A301" s="125" t="s">
        <v>316</v>
      </c>
      <c r="B301" s="339" t="s">
        <v>162</v>
      </c>
      <c r="C301" s="48" t="s">
        <v>101</v>
      </c>
      <c r="D301" s="48" t="s">
        <v>136</v>
      </c>
      <c r="E301" s="48" t="s">
        <v>196</v>
      </c>
      <c r="F301" s="48" t="s">
        <v>315</v>
      </c>
      <c r="G301" s="48"/>
      <c r="H301" s="48"/>
      <c r="I301" s="48"/>
      <c r="J301" s="58">
        <f>J302</f>
        <v>260.65300000000002</v>
      </c>
      <c r="K301" s="58">
        <f>K302</f>
        <v>260.65300000000002</v>
      </c>
      <c r="L301" s="58">
        <f t="shared" si="29"/>
        <v>100</v>
      </c>
    </row>
    <row r="302" spans="1:12" ht="25.15" customHeight="1">
      <c r="A302" s="125" t="s">
        <v>317</v>
      </c>
      <c r="B302" s="339" t="s">
        <v>162</v>
      </c>
      <c r="C302" s="48" t="s">
        <v>101</v>
      </c>
      <c r="D302" s="48" t="s">
        <v>136</v>
      </c>
      <c r="E302" s="48" t="s">
        <v>196</v>
      </c>
      <c r="F302" s="48" t="s">
        <v>314</v>
      </c>
      <c r="G302" s="48"/>
      <c r="H302" s="48"/>
      <c r="I302" s="48"/>
      <c r="J302" s="58">
        <f>J303</f>
        <v>260.65300000000002</v>
      </c>
      <c r="K302" s="58">
        <f>K303</f>
        <v>260.65300000000002</v>
      </c>
      <c r="L302" s="58">
        <f t="shared" si="29"/>
        <v>100</v>
      </c>
    </row>
    <row r="303" spans="1:12" ht="25.15" customHeight="1">
      <c r="A303" s="1" t="s">
        <v>133</v>
      </c>
      <c r="B303" s="339" t="s">
        <v>162</v>
      </c>
      <c r="C303" s="48" t="s">
        <v>101</v>
      </c>
      <c r="D303" s="48" t="s">
        <v>136</v>
      </c>
      <c r="E303" s="48" t="s">
        <v>196</v>
      </c>
      <c r="F303" s="48" t="s">
        <v>314</v>
      </c>
      <c r="G303" s="48" t="s">
        <v>135</v>
      </c>
      <c r="H303" s="48"/>
      <c r="I303" s="48"/>
      <c r="J303" s="58">
        <f>SUM(J304)</f>
        <v>260.65300000000002</v>
      </c>
      <c r="K303" s="58">
        <f>K304</f>
        <v>260.65300000000002</v>
      </c>
      <c r="L303" s="58">
        <f t="shared" si="29"/>
        <v>100</v>
      </c>
    </row>
    <row r="304" spans="1:12" ht="25.15" customHeight="1">
      <c r="A304" s="1" t="s">
        <v>148</v>
      </c>
      <c r="B304" s="339" t="s">
        <v>162</v>
      </c>
      <c r="C304" s="48" t="s">
        <v>101</v>
      </c>
      <c r="D304" s="48" t="s">
        <v>136</v>
      </c>
      <c r="E304" s="48" t="s">
        <v>196</v>
      </c>
      <c r="F304" s="48" t="s">
        <v>314</v>
      </c>
      <c r="G304" s="48" t="s">
        <v>135</v>
      </c>
      <c r="H304" s="48" t="s">
        <v>173</v>
      </c>
      <c r="I304" s="48"/>
      <c r="J304" s="58">
        <f>SUM(J305)</f>
        <v>260.65300000000002</v>
      </c>
      <c r="K304" s="58">
        <f>SUM(K305)</f>
        <v>260.65300000000002</v>
      </c>
      <c r="L304" s="58">
        <f t="shared" si="29"/>
        <v>100</v>
      </c>
    </row>
    <row r="305" spans="1:12" ht="37.9" customHeight="1">
      <c r="A305" s="468" t="s">
        <v>347</v>
      </c>
      <c r="B305" s="339" t="s">
        <v>162</v>
      </c>
      <c r="C305" s="48" t="s">
        <v>101</v>
      </c>
      <c r="D305" s="48" t="s">
        <v>136</v>
      </c>
      <c r="E305" s="48" t="s">
        <v>196</v>
      </c>
      <c r="F305" s="48" t="s">
        <v>314</v>
      </c>
      <c r="G305" s="48" t="s">
        <v>135</v>
      </c>
      <c r="H305" s="48" t="s">
        <v>173</v>
      </c>
      <c r="I305" s="49" t="s">
        <v>140</v>
      </c>
      <c r="J305" s="58">
        <f>'прил 3'!J284</f>
        <v>260.65300000000002</v>
      </c>
      <c r="K305" s="58">
        <f>'прил 3'!K284</f>
        <v>260.65300000000002</v>
      </c>
      <c r="L305" s="58">
        <f t="shared" si="29"/>
        <v>100</v>
      </c>
    </row>
    <row r="306" spans="1:12" ht="37.15" customHeight="1">
      <c r="A306" s="289" t="s">
        <v>320</v>
      </c>
      <c r="B306" s="339" t="s">
        <v>162</v>
      </c>
      <c r="C306" s="48" t="s">
        <v>101</v>
      </c>
      <c r="D306" s="48" t="s">
        <v>136</v>
      </c>
      <c r="E306" s="48" t="s">
        <v>196</v>
      </c>
      <c r="F306" s="48" t="s">
        <v>318</v>
      </c>
      <c r="G306" s="48"/>
      <c r="H306" s="48"/>
      <c r="I306" s="48"/>
      <c r="J306" s="58">
        <f>J307</f>
        <v>27.789000000000001</v>
      </c>
      <c r="K306" s="58">
        <f>K307</f>
        <v>27.789000000000001</v>
      </c>
      <c r="L306" s="58">
        <f t="shared" si="29"/>
        <v>100</v>
      </c>
    </row>
    <row r="307" spans="1:12" ht="31.15" customHeight="1">
      <c r="A307" s="289" t="s">
        <v>321</v>
      </c>
      <c r="B307" s="339" t="s">
        <v>162</v>
      </c>
      <c r="C307" s="48" t="s">
        <v>101</v>
      </c>
      <c r="D307" s="48" t="s">
        <v>136</v>
      </c>
      <c r="E307" s="48" t="s">
        <v>196</v>
      </c>
      <c r="F307" s="48" t="s">
        <v>319</v>
      </c>
      <c r="G307" s="48"/>
      <c r="H307" s="48"/>
      <c r="I307" s="48"/>
      <c r="J307" s="58">
        <f>J308</f>
        <v>27.789000000000001</v>
      </c>
      <c r="K307" s="58">
        <f>K308</f>
        <v>27.789000000000001</v>
      </c>
      <c r="L307" s="58">
        <f t="shared" si="29"/>
        <v>100</v>
      </c>
    </row>
    <row r="308" spans="1:12" ht="25.15" customHeight="1">
      <c r="A308" s="1" t="s">
        <v>133</v>
      </c>
      <c r="B308" s="339" t="s">
        <v>162</v>
      </c>
      <c r="C308" s="48" t="s">
        <v>101</v>
      </c>
      <c r="D308" s="48" t="s">
        <v>136</v>
      </c>
      <c r="E308" s="48" t="s">
        <v>196</v>
      </c>
      <c r="F308" s="48" t="s">
        <v>319</v>
      </c>
      <c r="G308" s="48" t="s">
        <v>135</v>
      </c>
      <c r="H308" s="48"/>
      <c r="I308" s="48"/>
      <c r="J308" s="58">
        <f>SUM(J309)</f>
        <v>27.789000000000001</v>
      </c>
      <c r="K308" s="58">
        <f>K309</f>
        <v>27.789000000000001</v>
      </c>
      <c r="L308" s="58">
        <f t="shared" si="29"/>
        <v>100</v>
      </c>
    </row>
    <row r="309" spans="1:12" ht="25.15" customHeight="1">
      <c r="A309" s="1" t="s">
        <v>148</v>
      </c>
      <c r="B309" s="339" t="s">
        <v>162</v>
      </c>
      <c r="C309" s="48" t="s">
        <v>101</v>
      </c>
      <c r="D309" s="48" t="s">
        <v>136</v>
      </c>
      <c r="E309" s="48" t="s">
        <v>196</v>
      </c>
      <c r="F309" s="48" t="s">
        <v>319</v>
      </c>
      <c r="G309" s="48" t="s">
        <v>135</v>
      </c>
      <c r="H309" s="48" t="s">
        <v>173</v>
      </c>
      <c r="I309" s="48"/>
      <c r="J309" s="58">
        <f>SUM(J310)</f>
        <v>27.789000000000001</v>
      </c>
      <c r="K309" s="58">
        <f>SUM(K310)</f>
        <v>27.789000000000001</v>
      </c>
      <c r="L309" s="58">
        <f t="shared" si="29"/>
        <v>100</v>
      </c>
    </row>
    <row r="310" spans="1:12" ht="36" customHeight="1">
      <c r="A310" s="468" t="s">
        <v>347</v>
      </c>
      <c r="B310" s="339" t="s">
        <v>162</v>
      </c>
      <c r="C310" s="48" t="s">
        <v>101</v>
      </c>
      <c r="D310" s="48" t="s">
        <v>136</v>
      </c>
      <c r="E310" s="48" t="s">
        <v>196</v>
      </c>
      <c r="F310" s="48" t="s">
        <v>319</v>
      </c>
      <c r="G310" s="48" t="s">
        <v>135</v>
      </c>
      <c r="H310" s="48" t="s">
        <v>173</v>
      </c>
      <c r="I310" s="49" t="s">
        <v>140</v>
      </c>
      <c r="J310" s="58">
        <f>'прил 3'!J285</f>
        <v>27.789000000000001</v>
      </c>
      <c r="K310" s="58">
        <f>'прил 3'!K285</f>
        <v>27.789000000000001</v>
      </c>
      <c r="L310" s="58">
        <f t="shared" si="29"/>
        <v>100</v>
      </c>
    </row>
    <row r="311" spans="1:12" ht="18" customHeight="1">
      <c r="A311" s="1" t="s">
        <v>324</v>
      </c>
      <c r="B311" s="339" t="s">
        <v>162</v>
      </c>
      <c r="C311" s="128" t="s">
        <v>101</v>
      </c>
      <c r="D311" s="48" t="s">
        <v>136</v>
      </c>
      <c r="E311" s="48" t="s">
        <v>196</v>
      </c>
      <c r="F311" s="48" t="s">
        <v>322</v>
      </c>
      <c r="G311" s="48"/>
      <c r="H311" s="48"/>
      <c r="I311" s="48"/>
      <c r="J311" s="58">
        <f t="shared" ref="J311:K314" si="35">J312</f>
        <v>1</v>
      </c>
      <c r="K311" s="58">
        <f t="shared" si="35"/>
        <v>0.50800000000000001</v>
      </c>
      <c r="L311" s="58">
        <f t="shared" si="29"/>
        <v>50.8</v>
      </c>
    </row>
    <row r="312" spans="1:12" ht="25.15" customHeight="1">
      <c r="A312" s="1" t="s">
        <v>325</v>
      </c>
      <c r="B312" s="339" t="s">
        <v>162</v>
      </c>
      <c r="C312" s="128" t="s">
        <v>101</v>
      </c>
      <c r="D312" s="48" t="s">
        <v>136</v>
      </c>
      <c r="E312" s="48" t="s">
        <v>196</v>
      </c>
      <c r="F312" s="48" t="s">
        <v>323</v>
      </c>
      <c r="G312" s="48"/>
      <c r="H312" s="48"/>
      <c r="I312" s="48"/>
      <c r="J312" s="58">
        <f t="shared" si="35"/>
        <v>1</v>
      </c>
      <c r="K312" s="58">
        <f t="shared" si="35"/>
        <v>0.50800000000000001</v>
      </c>
      <c r="L312" s="58">
        <f t="shared" si="29"/>
        <v>50.8</v>
      </c>
    </row>
    <row r="313" spans="1:12" ht="25.15" customHeight="1">
      <c r="A313" s="289" t="s">
        <v>217</v>
      </c>
      <c r="B313" s="339" t="s">
        <v>162</v>
      </c>
      <c r="C313" s="128" t="s">
        <v>101</v>
      </c>
      <c r="D313" s="48" t="s">
        <v>136</v>
      </c>
      <c r="E313" s="48" t="s">
        <v>196</v>
      </c>
      <c r="F313" s="48" t="s">
        <v>323</v>
      </c>
      <c r="G313" s="48" t="s">
        <v>165</v>
      </c>
      <c r="H313" s="48"/>
      <c r="I313" s="48"/>
      <c r="J313" s="58">
        <f t="shared" si="35"/>
        <v>1</v>
      </c>
      <c r="K313" s="58">
        <f t="shared" si="35"/>
        <v>0.50800000000000001</v>
      </c>
      <c r="L313" s="58">
        <f t="shared" si="29"/>
        <v>50.8</v>
      </c>
    </row>
    <row r="314" spans="1:12" ht="25.15" customHeight="1">
      <c r="A314" s="1" t="s">
        <v>245</v>
      </c>
      <c r="B314" s="339" t="s">
        <v>162</v>
      </c>
      <c r="C314" s="128" t="s">
        <v>101</v>
      </c>
      <c r="D314" s="48" t="s">
        <v>136</v>
      </c>
      <c r="E314" s="48" t="s">
        <v>196</v>
      </c>
      <c r="F314" s="48" t="s">
        <v>323</v>
      </c>
      <c r="G314" s="48" t="s">
        <v>165</v>
      </c>
      <c r="H314" s="48" t="s">
        <v>136</v>
      </c>
      <c r="I314" s="48"/>
      <c r="J314" s="58">
        <f t="shared" si="35"/>
        <v>1</v>
      </c>
      <c r="K314" s="58">
        <f t="shared" si="35"/>
        <v>0.50800000000000001</v>
      </c>
      <c r="L314" s="58">
        <f t="shared" si="29"/>
        <v>50.8</v>
      </c>
    </row>
    <row r="315" spans="1:12" ht="33.6" customHeight="1">
      <c r="A315" s="313" t="s">
        <v>347</v>
      </c>
      <c r="B315" s="339" t="s">
        <v>162</v>
      </c>
      <c r="C315" s="128" t="s">
        <v>101</v>
      </c>
      <c r="D315" s="48" t="s">
        <v>136</v>
      </c>
      <c r="E315" s="48" t="s">
        <v>196</v>
      </c>
      <c r="F315" s="48" t="s">
        <v>323</v>
      </c>
      <c r="G315" s="48" t="s">
        <v>165</v>
      </c>
      <c r="H315" s="48" t="s">
        <v>136</v>
      </c>
      <c r="I315" s="48" t="s">
        <v>140</v>
      </c>
      <c r="J315" s="58">
        <f>'прил 4'!I138</f>
        <v>1</v>
      </c>
      <c r="K315" s="58">
        <f>'прил 4'!J138</f>
        <v>0.50800000000000001</v>
      </c>
      <c r="L315" s="58">
        <f t="shared" si="29"/>
        <v>50.8</v>
      </c>
    </row>
    <row r="316" spans="1:12" ht="36" customHeight="1">
      <c r="A316" s="131" t="s">
        <v>24</v>
      </c>
      <c r="B316" s="339" t="s">
        <v>162</v>
      </c>
      <c r="C316" s="48" t="s">
        <v>101</v>
      </c>
      <c r="D316" s="48" t="s">
        <v>162</v>
      </c>
      <c r="E316" s="48"/>
      <c r="F316" s="48"/>
      <c r="G316" s="48"/>
      <c r="H316" s="48"/>
      <c r="I316" s="48"/>
      <c r="J316" s="58">
        <f>J317</f>
        <v>27.299999999999997</v>
      </c>
      <c r="K316" s="58">
        <f>K317</f>
        <v>27.299999999999997</v>
      </c>
      <c r="L316" s="58">
        <f t="shared" si="29"/>
        <v>100</v>
      </c>
    </row>
    <row r="317" spans="1:12" ht="55.15" customHeight="1">
      <c r="A317" s="121" t="s">
        <v>301</v>
      </c>
      <c r="B317" s="339" t="s">
        <v>162</v>
      </c>
      <c r="C317" s="128" t="s">
        <v>101</v>
      </c>
      <c r="D317" s="48" t="s">
        <v>162</v>
      </c>
      <c r="E317" s="48" t="s">
        <v>300</v>
      </c>
      <c r="F317" s="48"/>
      <c r="G317" s="48"/>
      <c r="H317" s="48"/>
      <c r="I317" s="48"/>
      <c r="J317" s="58">
        <f>SUM(J320)</f>
        <v>27.299999999999997</v>
      </c>
      <c r="K317" s="58">
        <f>K320</f>
        <v>27.299999999999997</v>
      </c>
      <c r="L317" s="58">
        <f t="shared" si="29"/>
        <v>100</v>
      </c>
    </row>
    <row r="318" spans="1:12" ht="49.9" customHeight="1">
      <c r="A318" s="125" t="s">
        <v>316</v>
      </c>
      <c r="B318" s="339" t="s">
        <v>162</v>
      </c>
      <c r="C318" s="128" t="s">
        <v>101</v>
      </c>
      <c r="D318" s="48" t="s">
        <v>162</v>
      </c>
      <c r="E318" s="48" t="s">
        <v>300</v>
      </c>
      <c r="F318" s="48" t="s">
        <v>315</v>
      </c>
      <c r="G318" s="48"/>
      <c r="H318" s="48"/>
      <c r="I318" s="48"/>
      <c r="J318" s="58">
        <f t="shared" ref="J318:K321" si="36">J319</f>
        <v>27.299999999999997</v>
      </c>
      <c r="K318" s="58">
        <f t="shared" si="36"/>
        <v>27.299999999999997</v>
      </c>
      <c r="L318" s="58">
        <f t="shared" si="29"/>
        <v>100</v>
      </c>
    </row>
    <row r="319" spans="1:12" ht="25.15" customHeight="1">
      <c r="A319" s="125" t="s">
        <v>317</v>
      </c>
      <c r="B319" s="339" t="s">
        <v>162</v>
      </c>
      <c r="C319" s="128" t="s">
        <v>101</v>
      </c>
      <c r="D319" s="48" t="s">
        <v>162</v>
      </c>
      <c r="E319" s="48" t="s">
        <v>300</v>
      </c>
      <c r="F319" s="48" t="s">
        <v>314</v>
      </c>
      <c r="G319" s="48"/>
      <c r="H319" s="48"/>
      <c r="I319" s="48"/>
      <c r="J319" s="58">
        <f t="shared" si="36"/>
        <v>27.299999999999997</v>
      </c>
      <c r="K319" s="58">
        <f t="shared" si="36"/>
        <v>27.299999999999997</v>
      </c>
      <c r="L319" s="58">
        <f t="shared" si="29"/>
        <v>100</v>
      </c>
    </row>
    <row r="320" spans="1:12" ht="25.15" customHeight="1">
      <c r="A320" s="1" t="s">
        <v>133</v>
      </c>
      <c r="B320" s="339" t="s">
        <v>162</v>
      </c>
      <c r="C320" s="128" t="s">
        <v>101</v>
      </c>
      <c r="D320" s="48" t="s">
        <v>162</v>
      </c>
      <c r="E320" s="48" t="s">
        <v>300</v>
      </c>
      <c r="F320" s="48" t="s">
        <v>314</v>
      </c>
      <c r="G320" s="48" t="s">
        <v>135</v>
      </c>
      <c r="H320" s="48"/>
      <c r="I320" s="48"/>
      <c r="J320" s="58">
        <f t="shared" si="36"/>
        <v>27.299999999999997</v>
      </c>
      <c r="K320" s="58">
        <f t="shared" si="36"/>
        <v>27.299999999999997</v>
      </c>
      <c r="L320" s="58">
        <f t="shared" si="29"/>
        <v>100</v>
      </c>
    </row>
    <row r="321" spans="1:13" ht="47.45" customHeight="1">
      <c r="A321" s="1" t="s">
        <v>138</v>
      </c>
      <c r="B321" s="339" t="s">
        <v>162</v>
      </c>
      <c r="C321" s="128" t="s">
        <v>101</v>
      </c>
      <c r="D321" s="48" t="s">
        <v>162</v>
      </c>
      <c r="E321" s="48" t="s">
        <v>300</v>
      </c>
      <c r="F321" s="48" t="s">
        <v>314</v>
      </c>
      <c r="G321" s="48" t="s">
        <v>135</v>
      </c>
      <c r="H321" s="48" t="s">
        <v>136</v>
      </c>
      <c r="I321" s="48"/>
      <c r="J321" s="58">
        <f t="shared" si="36"/>
        <v>27.299999999999997</v>
      </c>
      <c r="K321" s="58">
        <f t="shared" si="36"/>
        <v>27.299999999999997</v>
      </c>
      <c r="L321" s="58">
        <f t="shared" si="29"/>
        <v>100</v>
      </c>
    </row>
    <row r="322" spans="1:13" ht="25.15" customHeight="1">
      <c r="A322" s="375" t="s">
        <v>346</v>
      </c>
      <c r="B322" s="339" t="s">
        <v>162</v>
      </c>
      <c r="C322" s="128" t="s">
        <v>101</v>
      </c>
      <c r="D322" s="48" t="s">
        <v>162</v>
      </c>
      <c r="E322" s="48" t="s">
        <v>300</v>
      </c>
      <c r="F322" s="48" t="s">
        <v>314</v>
      </c>
      <c r="G322" s="48" t="s">
        <v>135</v>
      </c>
      <c r="H322" s="48" t="s">
        <v>136</v>
      </c>
      <c r="I322" s="48" t="s">
        <v>137</v>
      </c>
      <c r="J322" s="58">
        <f>'прил 3'!J47</f>
        <v>27.299999999999997</v>
      </c>
      <c r="K322" s="58">
        <f>'прил 3'!K47</f>
        <v>27.299999999999997</v>
      </c>
      <c r="L322" s="58">
        <f t="shared" si="29"/>
        <v>100</v>
      </c>
    </row>
    <row r="323" spans="1:13" ht="51.6" customHeight="1">
      <c r="A323" s="315" t="s">
        <v>520</v>
      </c>
      <c r="B323" s="339" t="s">
        <v>162</v>
      </c>
      <c r="C323" s="48" t="s">
        <v>101</v>
      </c>
      <c r="D323" s="48" t="s">
        <v>108</v>
      </c>
      <c r="E323" s="48"/>
      <c r="F323" s="48"/>
      <c r="G323" s="48"/>
      <c r="H323" s="48"/>
      <c r="I323" s="48"/>
      <c r="J323" s="58">
        <f>J324</f>
        <v>350</v>
      </c>
      <c r="K323" s="58">
        <f>K324</f>
        <v>350</v>
      </c>
      <c r="L323" s="58">
        <f t="shared" si="29"/>
        <v>100</v>
      </c>
    </row>
    <row r="324" spans="1:13" ht="38.450000000000003" customHeight="1">
      <c r="A324" s="289" t="s">
        <v>519</v>
      </c>
      <c r="B324" s="339" t="s">
        <v>162</v>
      </c>
      <c r="C324" s="128" t="s">
        <v>101</v>
      </c>
      <c r="D324" s="48" t="s">
        <v>108</v>
      </c>
      <c r="E324" s="614" t="s">
        <v>518</v>
      </c>
      <c r="F324" s="48"/>
      <c r="G324" s="48"/>
      <c r="H324" s="48"/>
      <c r="I324" s="48"/>
      <c r="J324" s="58">
        <f>SUM(J327)</f>
        <v>350</v>
      </c>
      <c r="K324" s="58">
        <f>K327</f>
        <v>350</v>
      </c>
      <c r="L324" s="58">
        <f t="shared" si="29"/>
        <v>100</v>
      </c>
    </row>
    <row r="325" spans="1:13" ht="37.9" customHeight="1">
      <c r="A325" s="320" t="s">
        <v>343</v>
      </c>
      <c r="B325" s="339" t="s">
        <v>162</v>
      </c>
      <c r="C325" s="128" t="s">
        <v>101</v>
      </c>
      <c r="D325" s="48" t="s">
        <v>108</v>
      </c>
      <c r="E325" s="614" t="s">
        <v>518</v>
      </c>
      <c r="F325" s="48" t="s">
        <v>338</v>
      </c>
      <c r="G325" s="48"/>
      <c r="H325" s="48"/>
      <c r="I325" s="48"/>
      <c r="J325" s="58">
        <f t="shared" ref="J325:K328" si="37">J326</f>
        <v>350</v>
      </c>
      <c r="K325" s="58">
        <f t="shared" si="37"/>
        <v>350</v>
      </c>
      <c r="L325" s="58">
        <f t="shared" si="29"/>
        <v>100</v>
      </c>
    </row>
    <row r="326" spans="1:13" ht="25.15" customHeight="1">
      <c r="A326" s="315" t="s">
        <v>360</v>
      </c>
      <c r="B326" s="339" t="s">
        <v>162</v>
      </c>
      <c r="C326" s="128" t="s">
        <v>101</v>
      </c>
      <c r="D326" s="48" t="s">
        <v>108</v>
      </c>
      <c r="E326" s="614" t="s">
        <v>518</v>
      </c>
      <c r="F326" s="48" t="s">
        <v>345</v>
      </c>
      <c r="G326" s="48"/>
      <c r="H326" s="48"/>
      <c r="I326" s="48"/>
      <c r="J326" s="58">
        <f t="shared" si="37"/>
        <v>350</v>
      </c>
      <c r="K326" s="58">
        <f t="shared" si="37"/>
        <v>350</v>
      </c>
      <c r="L326" s="58">
        <f t="shared" si="29"/>
        <v>100</v>
      </c>
    </row>
    <row r="327" spans="1:13" ht="18.600000000000001" customHeight="1">
      <c r="A327" s="289" t="s">
        <v>217</v>
      </c>
      <c r="B327" s="339" t="s">
        <v>162</v>
      </c>
      <c r="C327" s="128" t="s">
        <v>101</v>
      </c>
      <c r="D327" s="48" t="s">
        <v>108</v>
      </c>
      <c r="E327" s="614" t="s">
        <v>518</v>
      </c>
      <c r="F327" s="48" t="s">
        <v>345</v>
      </c>
      <c r="G327" s="48" t="s">
        <v>165</v>
      </c>
      <c r="H327" s="48"/>
      <c r="I327" s="48"/>
      <c r="J327" s="58">
        <f t="shared" si="37"/>
        <v>350</v>
      </c>
      <c r="K327" s="58">
        <f t="shared" si="37"/>
        <v>350</v>
      </c>
      <c r="L327" s="58">
        <f t="shared" si="29"/>
        <v>100</v>
      </c>
    </row>
    <row r="328" spans="1:13" ht="19.899999999999999" customHeight="1">
      <c r="A328" s="165" t="s">
        <v>153</v>
      </c>
      <c r="B328" s="339" t="s">
        <v>162</v>
      </c>
      <c r="C328" s="128" t="s">
        <v>101</v>
      </c>
      <c r="D328" s="48" t="s">
        <v>108</v>
      </c>
      <c r="E328" s="614" t="s">
        <v>518</v>
      </c>
      <c r="F328" s="48" t="s">
        <v>345</v>
      </c>
      <c r="G328" s="48" t="s">
        <v>165</v>
      </c>
      <c r="H328" s="48" t="s">
        <v>135</v>
      </c>
      <c r="I328" s="48"/>
      <c r="J328" s="58">
        <f t="shared" si="37"/>
        <v>350</v>
      </c>
      <c r="K328" s="58">
        <f t="shared" si="37"/>
        <v>350</v>
      </c>
      <c r="L328" s="58">
        <f t="shared" si="29"/>
        <v>100</v>
      </c>
    </row>
    <row r="329" spans="1:13" ht="41.45" customHeight="1">
      <c r="A329" s="468" t="s">
        <v>347</v>
      </c>
      <c r="B329" s="339" t="s">
        <v>162</v>
      </c>
      <c r="C329" s="128" t="s">
        <v>101</v>
      </c>
      <c r="D329" s="48" t="s">
        <v>108</v>
      </c>
      <c r="E329" s="614" t="s">
        <v>518</v>
      </c>
      <c r="F329" s="48" t="s">
        <v>345</v>
      </c>
      <c r="G329" s="48" t="s">
        <v>165</v>
      </c>
      <c r="H329" s="48" t="s">
        <v>135</v>
      </c>
      <c r="I329" s="48" t="s">
        <v>140</v>
      </c>
      <c r="J329" s="58">
        <f>'прил 4'!I356</f>
        <v>350</v>
      </c>
      <c r="K329" s="58">
        <f>'прил 4'!J356</f>
        <v>350</v>
      </c>
      <c r="L329" s="58">
        <f t="shared" ref="L329:L392" si="38">K329/J329*100</f>
        <v>100</v>
      </c>
    </row>
    <row r="330" spans="1:13" s="294" customFormat="1" ht="39.6" customHeight="1">
      <c r="A330" s="168" t="s">
        <v>390</v>
      </c>
      <c r="B330" s="293" t="s">
        <v>108</v>
      </c>
      <c r="C330" s="134"/>
      <c r="D330" s="135"/>
      <c r="E330" s="135"/>
      <c r="F330" s="135"/>
      <c r="G330" s="135"/>
      <c r="H330" s="135"/>
      <c r="I330" s="135"/>
      <c r="J330" s="136">
        <f>J332</f>
        <v>58.45</v>
      </c>
      <c r="K330" s="136">
        <f>K332</f>
        <v>58.45</v>
      </c>
      <c r="L330" s="58">
        <f t="shared" si="38"/>
        <v>100</v>
      </c>
      <c r="M330" s="312"/>
    </row>
    <row r="331" spans="1:13" s="294" customFormat="1" ht="39" customHeight="1">
      <c r="A331" s="165" t="s">
        <v>36</v>
      </c>
      <c r="B331" s="293" t="s">
        <v>108</v>
      </c>
      <c r="C331" s="128" t="s">
        <v>101</v>
      </c>
      <c r="D331" s="48" t="s">
        <v>135</v>
      </c>
      <c r="E331" s="135"/>
      <c r="F331" s="135"/>
      <c r="G331" s="135"/>
      <c r="H331" s="135"/>
      <c r="I331" s="135"/>
      <c r="J331" s="136">
        <f>J332</f>
        <v>58.45</v>
      </c>
      <c r="K331" s="136">
        <f>K332</f>
        <v>58.45</v>
      </c>
      <c r="L331" s="58">
        <f t="shared" si="38"/>
        <v>100</v>
      </c>
      <c r="M331" s="437"/>
    </row>
    <row r="332" spans="1:13" s="5" customFormat="1" ht="25.15" customHeight="1">
      <c r="A332" s="1" t="s">
        <v>104</v>
      </c>
      <c r="B332" s="293" t="s">
        <v>108</v>
      </c>
      <c r="C332" s="128" t="s">
        <v>101</v>
      </c>
      <c r="D332" s="48" t="s">
        <v>135</v>
      </c>
      <c r="E332" s="336">
        <v>42040</v>
      </c>
      <c r="F332" s="336"/>
      <c r="G332" s="49"/>
      <c r="H332" s="49"/>
      <c r="I332" s="49"/>
      <c r="J332" s="50">
        <f>J335</f>
        <v>58.45</v>
      </c>
      <c r="K332" s="50">
        <f>K335</f>
        <v>58.45</v>
      </c>
      <c r="L332" s="58">
        <f t="shared" si="38"/>
        <v>100</v>
      </c>
      <c r="M332" s="432"/>
    </row>
    <row r="333" spans="1:13" s="5" customFormat="1" ht="42" customHeight="1">
      <c r="A333" s="289" t="s">
        <v>320</v>
      </c>
      <c r="B333" s="293" t="s">
        <v>108</v>
      </c>
      <c r="C333" s="128" t="s">
        <v>101</v>
      </c>
      <c r="D333" s="48" t="s">
        <v>135</v>
      </c>
      <c r="E333" s="336">
        <v>42040</v>
      </c>
      <c r="F333" s="336">
        <v>200</v>
      </c>
      <c r="G333" s="49"/>
      <c r="H333" s="49"/>
      <c r="I333" s="49"/>
      <c r="J333" s="50">
        <f t="shared" ref="J333:K336" si="39">J334</f>
        <v>58.45</v>
      </c>
      <c r="K333" s="50">
        <f t="shared" si="39"/>
        <v>58.45</v>
      </c>
      <c r="L333" s="58">
        <f t="shared" si="38"/>
        <v>100</v>
      </c>
      <c r="M333" s="432"/>
    </row>
    <row r="334" spans="1:13" s="5" customFormat="1" ht="37.15" customHeight="1">
      <c r="A334" s="289" t="s">
        <v>321</v>
      </c>
      <c r="B334" s="293" t="s">
        <v>108</v>
      </c>
      <c r="C334" s="128" t="s">
        <v>101</v>
      </c>
      <c r="D334" s="48" t="s">
        <v>135</v>
      </c>
      <c r="E334" s="336">
        <v>42040</v>
      </c>
      <c r="F334" s="336">
        <v>240</v>
      </c>
      <c r="G334" s="49"/>
      <c r="H334" s="49"/>
      <c r="I334" s="49"/>
      <c r="J334" s="50">
        <f t="shared" si="39"/>
        <v>58.45</v>
      </c>
      <c r="K334" s="50">
        <f t="shared" si="39"/>
        <v>58.45</v>
      </c>
      <c r="L334" s="58">
        <f t="shared" si="38"/>
        <v>100</v>
      </c>
      <c r="M334" s="432"/>
    </row>
    <row r="335" spans="1:13" s="5" customFormat="1" ht="25.15" customHeight="1">
      <c r="A335" s="1" t="s">
        <v>169</v>
      </c>
      <c r="B335" s="293" t="s">
        <v>108</v>
      </c>
      <c r="C335" s="128" t="s">
        <v>101</v>
      </c>
      <c r="D335" s="48" t="s">
        <v>135</v>
      </c>
      <c r="E335" s="336">
        <v>42040</v>
      </c>
      <c r="F335" s="336">
        <v>240</v>
      </c>
      <c r="G335" s="49" t="s">
        <v>109</v>
      </c>
      <c r="H335" s="49"/>
      <c r="I335" s="49"/>
      <c r="J335" s="50">
        <f t="shared" si="39"/>
        <v>58.45</v>
      </c>
      <c r="K335" s="50">
        <f t="shared" si="39"/>
        <v>58.45</v>
      </c>
      <c r="L335" s="58">
        <f t="shared" si="38"/>
        <v>100</v>
      </c>
      <c r="M335" s="432"/>
    </row>
    <row r="336" spans="1:13" s="5" customFormat="1" ht="25.15" customHeight="1">
      <c r="A336" s="1" t="s">
        <v>114</v>
      </c>
      <c r="B336" s="293" t="s">
        <v>108</v>
      </c>
      <c r="C336" s="128" t="s">
        <v>101</v>
      </c>
      <c r="D336" s="48" t="s">
        <v>135</v>
      </c>
      <c r="E336" s="336">
        <v>42040</v>
      </c>
      <c r="F336" s="336">
        <v>240</v>
      </c>
      <c r="G336" s="49" t="s">
        <v>109</v>
      </c>
      <c r="H336" s="49" t="s">
        <v>135</v>
      </c>
      <c r="I336" s="49"/>
      <c r="J336" s="50">
        <f t="shared" si="39"/>
        <v>58.45</v>
      </c>
      <c r="K336" s="50">
        <f t="shared" si="39"/>
        <v>58.45</v>
      </c>
      <c r="L336" s="58">
        <f t="shared" si="38"/>
        <v>100</v>
      </c>
      <c r="M336" s="432"/>
    </row>
    <row r="337" spans="1:13" s="5" customFormat="1" ht="25.15" customHeight="1">
      <c r="A337" s="375" t="s">
        <v>346</v>
      </c>
      <c r="B337" s="293" t="s">
        <v>108</v>
      </c>
      <c r="C337" s="128" t="s">
        <v>101</v>
      </c>
      <c r="D337" s="48" t="s">
        <v>135</v>
      </c>
      <c r="E337" s="336">
        <v>42040</v>
      </c>
      <c r="F337" s="336">
        <v>240</v>
      </c>
      <c r="G337" s="49" t="s">
        <v>109</v>
      </c>
      <c r="H337" s="49" t="s">
        <v>135</v>
      </c>
      <c r="I337" s="48" t="s">
        <v>137</v>
      </c>
      <c r="J337" s="50">
        <f>'прил 4'!I414</f>
        <v>58.45</v>
      </c>
      <c r="K337" s="50">
        <f>'прил 4'!J414</f>
        <v>58.45</v>
      </c>
      <c r="L337" s="58">
        <f t="shared" si="38"/>
        <v>100</v>
      </c>
      <c r="M337" s="432"/>
    </row>
    <row r="338" spans="1:13" s="137" customFormat="1" ht="42.75" customHeight="1">
      <c r="A338" s="165" t="s">
        <v>391</v>
      </c>
      <c r="B338" s="293" t="s">
        <v>165</v>
      </c>
      <c r="C338" s="134"/>
      <c r="D338" s="329"/>
      <c r="E338" s="324"/>
      <c r="F338" s="324"/>
      <c r="G338" s="327"/>
      <c r="H338" s="327"/>
      <c r="I338" s="135"/>
      <c r="J338" s="50">
        <f>J340</f>
        <v>1574.146</v>
      </c>
      <c r="K338" s="50">
        <f>K340</f>
        <v>1570.961</v>
      </c>
      <c r="L338" s="58">
        <f t="shared" si="38"/>
        <v>99.797668068908479</v>
      </c>
      <c r="M338" s="312"/>
    </row>
    <row r="339" spans="1:13" s="137" customFormat="1" ht="33" customHeight="1">
      <c r="A339" s="296" t="s">
        <v>357</v>
      </c>
      <c r="B339" s="340" t="s">
        <v>165</v>
      </c>
      <c r="C339" s="48" t="s">
        <v>101</v>
      </c>
      <c r="D339" s="48" t="s">
        <v>135</v>
      </c>
      <c r="E339" s="324"/>
      <c r="F339" s="324"/>
      <c r="G339" s="327"/>
      <c r="H339" s="327"/>
      <c r="I339" s="135"/>
      <c r="J339" s="50">
        <f>J340</f>
        <v>1574.146</v>
      </c>
      <c r="K339" s="50">
        <f>K340</f>
        <v>1570.961</v>
      </c>
      <c r="L339" s="58">
        <f t="shared" si="38"/>
        <v>99.797668068908479</v>
      </c>
      <c r="M339" s="438"/>
    </row>
    <row r="340" spans="1:13" s="5" customFormat="1" ht="42" customHeight="1">
      <c r="A340" s="1" t="s">
        <v>106</v>
      </c>
      <c r="B340" s="340" t="s">
        <v>165</v>
      </c>
      <c r="C340" s="48" t="s">
        <v>101</v>
      </c>
      <c r="D340" s="48" t="s">
        <v>135</v>
      </c>
      <c r="E340" s="48" t="s">
        <v>198</v>
      </c>
      <c r="F340" s="48"/>
      <c r="G340" s="325"/>
      <c r="H340" s="325"/>
      <c r="I340" s="325"/>
      <c r="J340" s="50">
        <f>J341+J346+J351</f>
        <v>1574.146</v>
      </c>
      <c r="K340" s="50">
        <f>K341+K346+K351</f>
        <v>1570.961</v>
      </c>
      <c r="L340" s="58">
        <f t="shared" si="38"/>
        <v>99.797668068908479</v>
      </c>
      <c r="M340" s="432"/>
    </row>
    <row r="341" spans="1:13" s="5" customFormat="1" ht="51.6" customHeight="1">
      <c r="A341" s="125" t="s">
        <v>316</v>
      </c>
      <c r="B341" s="340" t="s">
        <v>165</v>
      </c>
      <c r="C341" s="48" t="s">
        <v>101</v>
      </c>
      <c r="D341" s="48" t="s">
        <v>135</v>
      </c>
      <c r="E341" s="48" t="s">
        <v>198</v>
      </c>
      <c r="F341" s="48" t="s">
        <v>315</v>
      </c>
      <c r="G341" s="325"/>
      <c r="H341" s="325"/>
      <c r="I341" s="325"/>
      <c r="J341" s="50">
        <f t="shared" ref="J341:K344" si="40">J342</f>
        <v>1488.4</v>
      </c>
      <c r="K341" s="50">
        <f t="shared" si="40"/>
        <v>1485.4739999999999</v>
      </c>
      <c r="L341" s="58">
        <f t="shared" si="38"/>
        <v>99.803413061005102</v>
      </c>
      <c r="M341" s="432"/>
    </row>
    <row r="342" spans="1:13" s="5" customFormat="1" ht="25.15" customHeight="1">
      <c r="A342" s="121" t="s">
        <v>342</v>
      </c>
      <c r="B342" s="340" t="s">
        <v>165</v>
      </c>
      <c r="C342" s="48" t="s">
        <v>101</v>
      </c>
      <c r="D342" s="48" t="s">
        <v>135</v>
      </c>
      <c r="E342" s="48" t="s">
        <v>198</v>
      </c>
      <c r="F342" s="48" t="s">
        <v>335</v>
      </c>
      <c r="G342" s="325"/>
      <c r="H342" s="325"/>
      <c r="I342" s="325"/>
      <c r="J342" s="50">
        <f t="shared" si="40"/>
        <v>1488.4</v>
      </c>
      <c r="K342" s="50">
        <f t="shared" si="40"/>
        <v>1485.4739999999999</v>
      </c>
      <c r="L342" s="58">
        <f t="shared" si="38"/>
        <v>99.803413061005102</v>
      </c>
      <c r="M342" s="432"/>
    </row>
    <row r="343" spans="1:13" s="5" customFormat="1" ht="25.15" customHeight="1">
      <c r="A343" s="1" t="s">
        <v>149</v>
      </c>
      <c r="B343" s="340" t="s">
        <v>165</v>
      </c>
      <c r="C343" s="48" t="s">
        <v>101</v>
      </c>
      <c r="D343" s="48" t="s">
        <v>135</v>
      </c>
      <c r="E343" s="48" t="s">
        <v>198</v>
      </c>
      <c r="F343" s="48" t="s">
        <v>335</v>
      </c>
      <c r="G343" s="49" t="s">
        <v>159</v>
      </c>
      <c r="H343" s="49"/>
      <c r="I343" s="49"/>
      <c r="J343" s="50">
        <f t="shared" si="40"/>
        <v>1488.4</v>
      </c>
      <c r="K343" s="50">
        <f t="shared" si="40"/>
        <v>1485.4739999999999</v>
      </c>
      <c r="L343" s="58">
        <f t="shared" si="38"/>
        <v>99.803413061005102</v>
      </c>
      <c r="M343" s="432"/>
    </row>
    <row r="344" spans="1:13" s="5" customFormat="1" ht="34.9" customHeight="1">
      <c r="A344" s="168" t="s">
        <v>386</v>
      </c>
      <c r="B344" s="340" t="s">
        <v>165</v>
      </c>
      <c r="C344" s="48" t="s">
        <v>101</v>
      </c>
      <c r="D344" s="48" t="s">
        <v>135</v>
      </c>
      <c r="E344" s="48" t="s">
        <v>198</v>
      </c>
      <c r="F344" s="48" t="s">
        <v>335</v>
      </c>
      <c r="G344" s="49" t="s">
        <v>159</v>
      </c>
      <c r="H344" s="49" t="s">
        <v>161</v>
      </c>
      <c r="I344" s="49"/>
      <c r="J344" s="50">
        <f t="shared" si="40"/>
        <v>1488.4</v>
      </c>
      <c r="K344" s="50">
        <f t="shared" si="40"/>
        <v>1485.4739999999999</v>
      </c>
      <c r="L344" s="58">
        <f t="shared" si="38"/>
        <v>99.803413061005102</v>
      </c>
      <c r="M344" s="703"/>
    </row>
    <row r="345" spans="1:13" s="5" customFormat="1" ht="39.6" customHeight="1">
      <c r="A345" s="468" t="s">
        <v>347</v>
      </c>
      <c r="B345" s="340" t="s">
        <v>165</v>
      </c>
      <c r="C345" s="48" t="s">
        <v>101</v>
      </c>
      <c r="D345" s="48" t="s">
        <v>135</v>
      </c>
      <c r="E345" s="48" t="s">
        <v>198</v>
      </c>
      <c r="F345" s="48" t="s">
        <v>335</v>
      </c>
      <c r="G345" s="49" t="s">
        <v>159</v>
      </c>
      <c r="H345" s="49" t="s">
        <v>161</v>
      </c>
      <c r="I345" s="48" t="s">
        <v>140</v>
      </c>
      <c r="J345" s="50">
        <f>'прил 3'!J295</f>
        <v>1488.4</v>
      </c>
      <c r="K345" s="50">
        <f>'прил 3'!K295</f>
        <v>1485.4739999999999</v>
      </c>
      <c r="L345" s="58">
        <f t="shared" si="38"/>
        <v>99.803413061005102</v>
      </c>
      <c r="M345" s="716"/>
    </row>
    <row r="346" spans="1:13" s="5" customFormat="1" ht="30" customHeight="1">
      <c r="A346" s="1" t="s">
        <v>320</v>
      </c>
      <c r="B346" s="340" t="s">
        <v>165</v>
      </c>
      <c r="C346" s="48" t="s">
        <v>101</v>
      </c>
      <c r="D346" s="48" t="s">
        <v>135</v>
      </c>
      <c r="E346" s="48" t="s">
        <v>198</v>
      </c>
      <c r="F346" s="48" t="s">
        <v>318</v>
      </c>
      <c r="G346" s="325"/>
      <c r="H346" s="325"/>
      <c r="I346" s="325"/>
      <c r="J346" s="50">
        <f t="shared" ref="J346:K349" si="41">J347</f>
        <v>69.099999999999994</v>
      </c>
      <c r="K346" s="50">
        <f t="shared" si="41"/>
        <v>68.881</v>
      </c>
      <c r="L346" s="58">
        <f t="shared" si="38"/>
        <v>99.683068017366153</v>
      </c>
      <c r="M346" s="432"/>
    </row>
    <row r="347" spans="1:13" s="5" customFormat="1" ht="38.450000000000003" customHeight="1">
      <c r="A347" s="1" t="s">
        <v>321</v>
      </c>
      <c r="B347" s="340" t="s">
        <v>165</v>
      </c>
      <c r="C347" s="48" t="s">
        <v>101</v>
      </c>
      <c r="D347" s="48" t="s">
        <v>135</v>
      </c>
      <c r="E347" s="48" t="s">
        <v>198</v>
      </c>
      <c r="F347" s="48" t="s">
        <v>319</v>
      </c>
      <c r="G347" s="325"/>
      <c r="H347" s="325"/>
      <c r="I347" s="325"/>
      <c r="J347" s="50">
        <f t="shared" si="41"/>
        <v>69.099999999999994</v>
      </c>
      <c r="K347" s="50">
        <f t="shared" si="41"/>
        <v>68.881</v>
      </c>
      <c r="L347" s="58">
        <f t="shared" si="38"/>
        <v>99.683068017366153</v>
      </c>
      <c r="M347" s="432"/>
    </row>
    <row r="348" spans="1:13" s="5" customFormat="1" ht="25.15" customHeight="1">
      <c r="A348" s="1" t="s">
        <v>149</v>
      </c>
      <c r="B348" s="340" t="s">
        <v>165</v>
      </c>
      <c r="C348" s="48" t="s">
        <v>101</v>
      </c>
      <c r="D348" s="48" t="s">
        <v>135</v>
      </c>
      <c r="E348" s="48" t="s">
        <v>198</v>
      </c>
      <c r="F348" s="48" t="s">
        <v>319</v>
      </c>
      <c r="G348" s="49" t="s">
        <v>159</v>
      </c>
      <c r="H348" s="49"/>
      <c r="I348" s="49"/>
      <c r="J348" s="50">
        <f t="shared" si="41"/>
        <v>69.099999999999994</v>
      </c>
      <c r="K348" s="50">
        <f t="shared" si="41"/>
        <v>68.881</v>
      </c>
      <c r="L348" s="58">
        <f t="shared" si="38"/>
        <v>99.683068017366153</v>
      </c>
      <c r="M348" s="432"/>
    </row>
    <row r="349" spans="1:13" s="5" customFormat="1" ht="36.6" customHeight="1">
      <c r="A349" s="165" t="s">
        <v>399</v>
      </c>
      <c r="B349" s="340" t="s">
        <v>165</v>
      </c>
      <c r="C349" s="48" t="s">
        <v>101</v>
      </c>
      <c r="D349" s="48" t="s">
        <v>135</v>
      </c>
      <c r="E349" s="48" t="s">
        <v>198</v>
      </c>
      <c r="F349" s="48" t="s">
        <v>319</v>
      </c>
      <c r="G349" s="49" t="s">
        <v>159</v>
      </c>
      <c r="H349" s="49" t="s">
        <v>161</v>
      </c>
      <c r="I349" s="49"/>
      <c r="J349" s="50">
        <f t="shared" si="41"/>
        <v>69.099999999999994</v>
      </c>
      <c r="K349" s="50">
        <f t="shared" si="41"/>
        <v>68.881</v>
      </c>
      <c r="L349" s="58">
        <f t="shared" si="38"/>
        <v>99.683068017366153</v>
      </c>
      <c r="M349" s="703"/>
    </row>
    <row r="350" spans="1:13" s="5" customFormat="1" ht="40.5" customHeight="1">
      <c r="A350" s="468" t="s">
        <v>347</v>
      </c>
      <c r="B350" s="340" t="s">
        <v>165</v>
      </c>
      <c r="C350" s="48" t="s">
        <v>101</v>
      </c>
      <c r="D350" s="48" t="s">
        <v>135</v>
      </c>
      <c r="E350" s="48" t="s">
        <v>198</v>
      </c>
      <c r="F350" s="48" t="s">
        <v>319</v>
      </c>
      <c r="G350" s="49" t="s">
        <v>159</v>
      </c>
      <c r="H350" s="49" t="s">
        <v>161</v>
      </c>
      <c r="I350" s="48" t="s">
        <v>140</v>
      </c>
      <c r="J350" s="50">
        <f>'прил 3'!J296</f>
        <v>69.099999999999994</v>
      </c>
      <c r="K350" s="50">
        <f>'прил 3'!K296</f>
        <v>68.881</v>
      </c>
      <c r="L350" s="58">
        <f t="shared" si="38"/>
        <v>99.683068017366153</v>
      </c>
      <c r="M350" s="716"/>
    </row>
    <row r="351" spans="1:13" s="5" customFormat="1" ht="25.15" customHeight="1">
      <c r="A351" s="1" t="s">
        <v>324</v>
      </c>
      <c r="B351" s="340" t="s">
        <v>165</v>
      </c>
      <c r="C351" s="48" t="s">
        <v>101</v>
      </c>
      <c r="D351" s="48" t="s">
        <v>135</v>
      </c>
      <c r="E351" s="48" t="s">
        <v>198</v>
      </c>
      <c r="F351" s="48" t="s">
        <v>322</v>
      </c>
      <c r="G351" s="325"/>
      <c r="H351" s="325"/>
      <c r="I351" s="325"/>
      <c r="J351" s="50">
        <f t="shared" ref="J351:K354" si="42">J352</f>
        <v>16.646000000000001</v>
      </c>
      <c r="K351" s="50">
        <f t="shared" si="42"/>
        <v>16.606000000000002</v>
      </c>
      <c r="L351" s="58">
        <f t="shared" si="38"/>
        <v>99.759702030517843</v>
      </c>
      <c r="M351" s="432"/>
    </row>
    <row r="352" spans="1:13" s="5" customFormat="1" ht="25.15" customHeight="1">
      <c r="A352" s="1" t="s">
        <v>325</v>
      </c>
      <c r="B352" s="340" t="s">
        <v>165</v>
      </c>
      <c r="C352" s="48" t="s">
        <v>101</v>
      </c>
      <c r="D352" s="48" t="s">
        <v>135</v>
      </c>
      <c r="E352" s="48" t="s">
        <v>198</v>
      </c>
      <c r="F352" s="48" t="s">
        <v>323</v>
      </c>
      <c r="G352" s="325"/>
      <c r="H352" s="325"/>
      <c r="I352" s="325"/>
      <c r="J352" s="50">
        <f t="shared" si="42"/>
        <v>16.646000000000001</v>
      </c>
      <c r="K352" s="50">
        <f t="shared" si="42"/>
        <v>16.606000000000002</v>
      </c>
      <c r="L352" s="58">
        <f t="shared" si="38"/>
        <v>99.759702030517843</v>
      </c>
      <c r="M352" s="432"/>
    </row>
    <row r="353" spans="1:13" s="5" customFormat="1" ht="25.15" customHeight="1">
      <c r="A353" s="1" t="s">
        <v>149</v>
      </c>
      <c r="B353" s="340" t="s">
        <v>165</v>
      </c>
      <c r="C353" s="48" t="s">
        <v>101</v>
      </c>
      <c r="D353" s="48" t="s">
        <v>135</v>
      </c>
      <c r="E353" s="48" t="s">
        <v>198</v>
      </c>
      <c r="F353" s="48" t="s">
        <v>323</v>
      </c>
      <c r="G353" s="49" t="s">
        <v>159</v>
      </c>
      <c r="H353" s="49"/>
      <c r="I353" s="49"/>
      <c r="J353" s="50">
        <f t="shared" si="42"/>
        <v>16.646000000000001</v>
      </c>
      <c r="K353" s="50">
        <f t="shared" si="42"/>
        <v>16.606000000000002</v>
      </c>
      <c r="L353" s="58">
        <f t="shared" si="38"/>
        <v>99.759702030517843</v>
      </c>
      <c r="M353" s="432"/>
    </row>
    <row r="354" spans="1:13" s="5" customFormat="1" ht="36.75" customHeight="1">
      <c r="A354" s="165" t="s">
        <v>399</v>
      </c>
      <c r="B354" s="340" t="s">
        <v>165</v>
      </c>
      <c r="C354" s="48" t="s">
        <v>101</v>
      </c>
      <c r="D354" s="48" t="s">
        <v>135</v>
      </c>
      <c r="E354" s="48" t="s">
        <v>198</v>
      </c>
      <c r="F354" s="48" t="s">
        <v>323</v>
      </c>
      <c r="G354" s="49" t="s">
        <v>159</v>
      </c>
      <c r="H354" s="49" t="s">
        <v>161</v>
      </c>
      <c r="I354" s="49"/>
      <c r="J354" s="50">
        <f t="shared" si="42"/>
        <v>16.646000000000001</v>
      </c>
      <c r="K354" s="50">
        <f t="shared" si="42"/>
        <v>16.606000000000002</v>
      </c>
      <c r="L354" s="58">
        <f t="shared" si="38"/>
        <v>99.759702030517843</v>
      </c>
      <c r="M354" s="703"/>
    </row>
    <row r="355" spans="1:13" s="5" customFormat="1" ht="42.75" customHeight="1">
      <c r="A355" s="468" t="s">
        <v>347</v>
      </c>
      <c r="B355" s="340" t="s">
        <v>165</v>
      </c>
      <c r="C355" s="48" t="s">
        <v>101</v>
      </c>
      <c r="D355" s="48" t="s">
        <v>135</v>
      </c>
      <c r="E355" s="48" t="s">
        <v>198</v>
      </c>
      <c r="F355" s="48" t="s">
        <v>323</v>
      </c>
      <c r="G355" s="49" t="s">
        <v>159</v>
      </c>
      <c r="H355" s="49" t="s">
        <v>161</v>
      </c>
      <c r="I355" s="48" t="s">
        <v>140</v>
      </c>
      <c r="J355" s="50">
        <f>'прил 4'!I170</f>
        <v>16.646000000000001</v>
      </c>
      <c r="K355" s="50">
        <f>'прил 4'!J170</f>
        <v>16.606000000000002</v>
      </c>
      <c r="L355" s="58">
        <f t="shared" si="38"/>
        <v>99.759702030517843</v>
      </c>
      <c r="M355" s="716"/>
    </row>
    <row r="356" spans="1:13" s="137" customFormat="1" ht="49.5" customHeight="1">
      <c r="A356" s="3" t="s">
        <v>366</v>
      </c>
      <c r="B356" s="340" t="s">
        <v>164</v>
      </c>
      <c r="C356" s="134"/>
      <c r="D356" s="329"/>
      <c r="E356" s="324"/>
      <c r="F356" s="324"/>
      <c r="G356" s="327"/>
      <c r="H356" s="327"/>
      <c r="I356" s="135"/>
      <c r="J356" s="136">
        <f>J364+J370+J376</f>
        <v>366.5</v>
      </c>
      <c r="K356" s="136">
        <f>K364+K370+K376</f>
        <v>346.25</v>
      </c>
      <c r="L356" s="58">
        <f t="shared" si="38"/>
        <v>94.474761255115965</v>
      </c>
      <c r="M356" s="438"/>
    </row>
    <row r="357" spans="1:13" ht="25.15" customHeight="1">
      <c r="A357" s="141" t="s">
        <v>188</v>
      </c>
      <c r="B357" s="340" t="s">
        <v>164</v>
      </c>
      <c r="C357" s="48" t="s">
        <v>258</v>
      </c>
      <c r="D357" s="48"/>
      <c r="E357" s="49"/>
      <c r="F357" s="49"/>
      <c r="G357" s="49"/>
      <c r="H357" s="49"/>
      <c r="I357" s="49"/>
      <c r="J357" s="58">
        <f>J358</f>
        <v>24.9</v>
      </c>
      <c r="K357" s="58">
        <f>K358</f>
        <v>14</v>
      </c>
      <c r="L357" s="58">
        <f t="shared" si="38"/>
        <v>56.224899598393577</v>
      </c>
    </row>
    <row r="358" spans="1:13" ht="63.6" customHeight="1">
      <c r="A358" s="162" t="s">
        <v>226</v>
      </c>
      <c r="B358" s="340" t="s">
        <v>164</v>
      </c>
      <c r="C358" s="48" t="s">
        <v>258</v>
      </c>
      <c r="D358" s="48" t="s">
        <v>160</v>
      </c>
      <c r="E358" s="49"/>
      <c r="F358" s="49"/>
      <c r="G358" s="49"/>
      <c r="H358" s="49"/>
      <c r="I358" s="49"/>
      <c r="J358" s="58">
        <f>J359</f>
        <v>24.9</v>
      </c>
      <c r="K358" s="58">
        <f>K359</f>
        <v>14</v>
      </c>
      <c r="L358" s="58">
        <f t="shared" si="38"/>
        <v>56.224899598393577</v>
      </c>
    </row>
    <row r="359" spans="1:13" ht="176.45" customHeight="1">
      <c r="A359" s="544" t="s">
        <v>420</v>
      </c>
      <c r="B359" s="340" t="s">
        <v>164</v>
      </c>
      <c r="C359" s="48" t="s">
        <v>258</v>
      </c>
      <c r="D359" s="48" t="s">
        <v>160</v>
      </c>
      <c r="E359" s="48" t="s">
        <v>189</v>
      </c>
      <c r="F359" s="48"/>
      <c r="G359" s="48"/>
      <c r="H359" s="49"/>
      <c r="I359" s="49"/>
      <c r="J359" s="58">
        <f>J362</f>
        <v>24.9</v>
      </c>
      <c r="K359" s="58">
        <f>K362</f>
        <v>14</v>
      </c>
      <c r="L359" s="58">
        <f t="shared" si="38"/>
        <v>56.224899598393577</v>
      </c>
    </row>
    <row r="360" spans="1:13" ht="25.15" customHeight="1">
      <c r="A360" s="131" t="s">
        <v>327</v>
      </c>
      <c r="B360" s="340" t="s">
        <v>164</v>
      </c>
      <c r="C360" s="48" t="s">
        <v>258</v>
      </c>
      <c r="D360" s="48" t="s">
        <v>160</v>
      </c>
      <c r="E360" s="48" t="s">
        <v>189</v>
      </c>
      <c r="F360" s="48" t="s">
        <v>326</v>
      </c>
      <c r="G360" s="48"/>
      <c r="H360" s="49"/>
      <c r="I360" s="49"/>
      <c r="J360" s="58">
        <f t="shared" ref="J360:K363" si="43">J361</f>
        <v>24.9</v>
      </c>
      <c r="K360" s="58">
        <f t="shared" si="43"/>
        <v>14</v>
      </c>
      <c r="L360" s="58">
        <f t="shared" si="38"/>
        <v>56.224899598393577</v>
      </c>
    </row>
    <row r="361" spans="1:13" ht="25.15" customHeight="1">
      <c r="A361" s="1" t="s">
        <v>180</v>
      </c>
      <c r="B361" s="340" t="s">
        <v>164</v>
      </c>
      <c r="C361" s="48" t="s">
        <v>258</v>
      </c>
      <c r="D361" s="48" t="s">
        <v>160</v>
      </c>
      <c r="E361" s="48" t="s">
        <v>189</v>
      </c>
      <c r="F361" s="48" t="s">
        <v>179</v>
      </c>
      <c r="G361" s="48"/>
      <c r="H361" s="49"/>
      <c r="I361" s="49"/>
      <c r="J361" s="58">
        <f t="shared" si="43"/>
        <v>24.9</v>
      </c>
      <c r="K361" s="58">
        <f t="shared" si="43"/>
        <v>14</v>
      </c>
      <c r="L361" s="58">
        <f t="shared" si="38"/>
        <v>56.224899598393577</v>
      </c>
    </row>
    <row r="362" spans="1:13" ht="25.15" customHeight="1">
      <c r="A362" s="1" t="s">
        <v>150</v>
      </c>
      <c r="B362" s="340" t="s">
        <v>164</v>
      </c>
      <c r="C362" s="48" t="s">
        <v>258</v>
      </c>
      <c r="D362" s="48" t="s">
        <v>160</v>
      </c>
      <c r="E362" s="48" t="s">
        <v>189</v>
      </c>
      <c r="F362" s="48" t="s">
        <v>179</v>
      </c>
      <c r="G362" s="48" t="s">
        <v>136</v>
      </c>
      <c r="H362" s="49"/>
      <c r="I362" s="49"/>
      <c r="J362" s="58">
        <f t="shared" si="43"/>
        <v>24.9</v>
      </c>
      <c r="K362" s="58">
        <f t="shared" si="43"/>
        <v>14</v>
      </c>
      <c r="L362" s="58">
        <f t="shared" si="38"/>
        <v>56.224899598393577</v>
      </c>
    </row>
    <row r="363" spans="1:13" ht="25.15" customHeight="1">
      <c r="A363" s="1" t="s">
        <v>178</v>
      </c>
      <c r="B363" s="340" t="s">
        <v>164</v>
      </c>
      <c r="C363" s="48" t="s">
        <v>258</v>
      </c>
      <c r="D363" s="48" t="s">
        <v>160</v>
      </c>
      <c r="E363" s="48" t="s">
        <v>189</v>
      </c>
      <c r="F363" s="48" t="s">
        <v>179</v>
      </c>
      <c r="G363" s="48" t="s">
        <v>136</v>
      </c>
      <c r="H363" s="49" t="s">
        <v>162</v>
      </c>
      <c r="I363" s="49"/>
      <c r="J363" s="58">
        <f t="shared" si="43"/>
        <v>24.9</v>
      </c>
      <c r="K363" s="58">
        <f t="shared" si="43"/>
        <v>14</v>
      </c>
      <c r="L363" s="58">
        <f t="shared" si="38"/>
        <v>56.224899598393577</v>
      </c>
    </row>
    <row r="364" spans="1:13" ht="25.15" customHeight="1">
      <c r="A364" s="314" t="s">
        <v>346</v>
      </c>
      <c r="B364" s="340" t="s">
        <v>164</v>
      </c>
      <c r="C364" s="48" t="s">
        <v>258</v>
      </c>
      <c r="D364" s="48" t="s">
        <v>160</v>
      </c>
      <c r="E364" s="48" t="s">
        <v>189</v>
      </c>
      <c r="F364" s="48" t="s">
        <v>179</v>
      </c>
      <c r="G364" s="48" t="s">
        <v>136</v>
      </c>
      <c r="H364" s="49" t="s">
        <v>162</v>
      </c>
      <c r="I364" s="49" t="s">
        <v>137</v>
      </c>
      <c r="J364" s="58">
        <f>'прил 3'!J145</f>
        <v>24.9</v>
      </c>
      <c r="K364" s="58">
        <f>'прил 3'!K145</f>
        <v>14</v>
      </c>
      <c r="L364" s="58">
        <f t="shared" si="38"/>
        <v>56.224899598393577</v>
      </c>
    </row>
    <row r="365" spans="1:13" ht="140.44999999999999" customHeight="1">
      <c r="A365" s="546" t="s">
        <v>522</v>
      </c>
      <c r="B365" s="340" t="s">
        <v>164</v>
      </c>
      <c r="C365" s="48" t="s">
        <v>258</v>
      </c>
      <c r="D365" s="48" t="s">
        <v>160</v>
      </c>
      <c r="E365" s="48" t="s">
        <v>190</v>
      </c>
      <c r="F365" s="48"/>
      <c r="G365" s="48"/>
      <c r="H365" s="49"/>
      <c r="I365" s="49"/>
      <c r="J365" s="58">
        <f>J368</f>
        <v>171.8</v>
      </c>
      <c r="K365" s="58">
        <f>K368</f>
        <v>170</v>
      </c>
      <c r="L365" s="58">
        <f t="shared" si="38"/>
        <v>98.952270081490099</v>
      </c>
    </row>
    <row r="366" spans="1:13" ht="25.15" customHeight="1">
      <c r="A366" s="131" t="s">
        <v>327</v>
      </c>
      <c r="B366" s="340" t="s">
        <v>164</v>
      </c>
      <c r="C366" s="48" t="s">
        <v>258</v>
      </c>
      <c r="D366" s="48" t="s">
        <v>160</v>
      </c>
      <c r="E366" s="48" t="s">
        <v>190</v>
      </c>
      <c r="F366" s="48" t="s">
        <v>326</v>
      </c>
      <c r="G366" s="48"/>
      <c r="H366" s="49"/>
      <c r="I366" s="49"/>
      <c r="J366" s="58">
        <f t="shared" ref="J366:K369" si="44">J367</f>
        <v>171.8</v>
      </c>
      <c r="K366" s="58">
        <f t="shared" si="44"/>
        <v>170</v>
      </c>
      <c r="L366" s="58">
        <f t="shared" si="38"/>
        <v>98.952270081490099</v>
      </c>
    </row>
    <row r="367" spans="1:13" ht="25.15" customHeight="1">
      <c r="A367" s="1" t="s">
        <v>182</v>
      </c>
      <c r="B367" s="340" t="s">
        <v>164</v>
      </c>
      <c r="C367" s="48" t="s">
        <v>258</v>
      </c>
      <c r="D367" s="48" t="s">
        <v>160</v>
      </c>
      <c r="E367" s="48" t="s">
        <v>190</v>
      </c>
      <c r="F367" s="48" t="s">
        <v>181</v>
      </c>
      <c r="G367" s="48"/>
      <c r="H367" s="49"/>
      <c r="I367" s="49"/>
      <c r="J367" s="58">
        <f t="shared" si="44"/>
        <v>171.8</v>
      </c>
      <c r="K367" s="58">
        <f t="shared" si="44"/>
        <v>170</v>
      </c>
      <c r="L367" s="58">
        <f t="shared" si="38"/>
        <v>98.952270081490099</v>
      </c>
    </row>
    <row r="368" spans="1:13" ht="25.15" customHeight="1">
      <c r="A368" s="1" t="s">
        <v>150</v>
      </c>
      <c r="B368" s="340" t="s">
        <v>164</v>
      </c>
      <c r="C368" s="48" t="s">
        <v>258</v>
      </c>
      <c r="D368" s="48" t="s">
        <v>160</v>
      </c>
      <c r="E368" s="48" t="s">
        <v>190</v>
      </c>
      <c r="F368" s="48" t="s">
        <v>181</v>
      </c>
      <c r="G368" s="48" t="s">
        <v>136</v>
      </c>
      <c r="H368" s="49"/>
      <c r="I368" s="49"/>
      <c r="J368" s="58">
        <f t="shared" si="44"/>
        <v>171.8</v>
      </c>
      <c r="K368" s="58">
        <f t="shared" si="44"/>
        <v>170</v>
      </c>
      <c r="L368" s="58">
        <f t="shared" si="38"/>
        <v>98.952270081490099</v>
      </c>
    </row>
    <row r="369" spans="1:13" ht="25.15" customHeight="1">
      <c r="A369" s="1" t="s">
        <v>178</v>
      </c>
      <c r="B369" s="340" t="s">
        <v>164</v>
      </c>
      <c r="C369" s="48" t="s">
        <v>258</v>
      </c>
      <c r="D369" s="48" t="s">
        <v>160</v>
      </c>
      <c r="E369" s="48" t="s">
        <v>190</v>
      </c>
      <c r="F369" s="48" t="s">
        <v>181</v>
      </c>
      <c r="G369" s="48" t="s">
        <v>136</v>
      </c>
      <c r="H369" s="49" t="s">
        <v>162</v>
      </c>
      <c r="I369" s="49"/>
      <c r="J369" s="58">
        <f t="shared" si="44"/>
        <v>171.8</v>
      </c>
      <c r="K369" s="58">
        <f t="shared" si="44"/>
        <v>170</v>
      </c>
      <c r="L369" s="58">
        <f t="shared" si="38"/>
        <v>98.952270081490099</v>
      </c>
    </row>
    <row r="370" spans="1:13" ht="25.15" customHeight="1">
      <c r="A370" s="314" t="s">
        <v>346</v>
      </c>
      <c r="B370" s="340" t="s">
        <v>164</v>
      </c>
      <c r="C370" s="48" t="s">
        <v>258</v>
      </c>
      <c r="D370" s="48" t="s">
        <v>160</v>
      </c>
      <c r="E370" s="48" t="s">
        <v>190</v>
      </c>
      <c r="F370" s="48" t="s">
        <v>181</v>
      </c>
      <c r="G370" s="48" t="s">
        <v>136</v>
      </c>
      <c r="H370" s="49" t="s">
        <v>162</v>
      </c>
      <c r="I370" s="49" t="s">
        <v>137</v>
      </c>
      <c r="J370" s="58">
        <f>'прил 3'!J148</f>
        <v>171.8</v>
      </c>
      <c r="K370" s="58">
        <f>'прил 3'!K148</f>
        <v>170</v>
      </c>
      <c r="L370" s="58">
        <f t="shared" si="38"/>
        <v>98.952270081490099</v>
      </c>
    </row>
    <row r="371" spans="1:13" ht="141" customHeight="1">
      <c r="A371" s="547" t="s">
        <v>517</v>
      </c>
      <c r="B371" s="340" t="s">
        <v>164</v>
      </c>
      <c r="C371" s="48" t="s">
        <v>258</v>
      </c>
      <c r="D371" s="48" t="s">
        <v>160</v>
      </c>
      <c r="E371" s="48" t="s">
        <v>191</v>
      </c>
      <c r="F371" s="48"/>
      <c r="G371" s="48"/>
      <c r="H371" s="49"/>
      <c r="I371" s="49"/>
      <c r="J371" s="58">
        <f>J374</f>
        <v>169.8</v>
      </c>
      <c r="K371" s="58">
        <f>K374</f>
        <v>162.25</v>
      </c>
      <c r="L371" s="58">
        <f t="shared" si="38"/>
        <v>95.55359246171966</v>
      </c>
    </row>
    <row r="372" spans="1:13" ht="25.15" customHeight="1">
      <c r="A372" s="131" t="s">
        <v>327</v>
      </c>
      <c r="B372" s="340" t="s">
        <v>164</v>
      </c>
      <c r="C372" s="48" t="s">
        <v>258</v>
      </c>
      <c r="D372" s="48" t="s">
        <v>160</v>
      </c>
      <c r="E372" s="48" t="s">
        <v>191</v>
      </c>
      <c r="F372" s="48" t="s">
        <v>326</v>
      </c>
      <c r="G372" s="48"/>
      <c r="H372" s="49"/>
      <c r="I372" s="49"/>
      <c r="J372" s="58">
        <f t="shared" ref="J372:K375" si="45">J373</f>
        <v>169.8</v>
      </c>
      <c r="K372" s="58">
        <f t="shared" si="45"/>
        <v>162.25</v>
      </c>
      <c r="L372" s="58">
        <f t="shared" si="38"/>
        <v>95.55359246171966</v>
      </c>
    </row>
    <row r="373" spans="1:13" ht="25.15" customHeight="1">
      <c r="A373" s="1" t="s">
        <v>182</v>
      </c>
      <c r="B373" s="340" t="s">
        <v>164</v>
      </c>
      <c r="C373" s="48" t="s">
        <v>258</v>
      </c>
      <c r="D373" s="48" t="s">
        <v>160</v>
      </c>
      <c r="E373" s="48" t="s">
        <v>191</v>
      </c>
      <c r="F373" s="48" t="s">
        <v>181</v>
      </c>
      <c r="G373" s="48"/>
      <c r="H373" s="49"/>
      <c r="I373" s="49"/>
      <c r="J373" s="58">
        <f t="shared" si="45"/>
        <v>169.8</v>
      </c>
      <c r="K373" s="58">
        <f t="shared" si="45"/>
        <v>162.25</v>
      </c>
      <c r="L373" s="58">
        <f t="shared" si="38"/>
        <v>95.55359246171966</v>
      </c>
    </row>
    <row r="374" spans="1:13" ht="25.15" customHeight="1">
      <c r="A374" s="1" t="s">
        <v>150</v>
      </c>
      <c r="B374" s="340" t="s">
        <v>164</v>
      </c>
      <c r="C374" s="48" t="s">
        <v>258</v>
      </c>
      <c r="D374" s="48" t="s">
        <v>160</v>
      </c>
      <c r="E374" s="48" t="s">
        <v>191</v>
      </c>
      <c r="F374" s="48" t="s">
        <v>181</v>
      </c>
      <c r="G374" s="48" t="s">
        <v>136</v>
      </c>
      <c r="H374" s="49"/>
      <c r="I374" s="49"/>
      <c r="J374" s="58">
        <f t="shared" si="45"/>
        <v>169.8</v>
      </c>
      <c r="K374" s="58">
        <f t="shared" si="45"/>
        <v>162.25</v>
      </c>
      <c r="L374" s="58">
        <f t="shared" si="38"/>
        <v>95.55359246171966</v>
      </c>
    </row>
    <row r="375" spans="1:13" ht="25.15" customHeight="1">
      <c r="A375" s="1" t="s">
        <v>178</v>
      </c>
      <c r="B375" s="340" t="s">
        <v>164</v>
      </c>
      <c r="C375" s="48" t="s">
        <v>258</v>
      </c>
      <c r="D375" s="48" t="s">
        <v>160</v>
      </c>
      <c r="E375" s="48" t="s">
        <v>191</v>
      </c>
      <c r="F375" s="48" t="s">
        <v>181</v>
      </c>
      <c r="G375" s="48" t="s">
        <v>136</v>
      </c>
      <c r="H375" s="49" t="s">
        <v>162</v>
      </c>
      <c r="I375" s="49"/>
      <c r="J375" s="58">
        <f t="shared" si="45"/>
        <v>169.8</v>
      </c>
      <c r="K375" s="50">
        <f t="shared" si="45"/>
        <v>162.25</v>
      </c>
      <c r="L375" s="58">
        <f t="shared" si="38"/>
        <v>95.55359246171966</v>
      </c>
    </row>
    <row r="376" spans="1:13" ht="25.15" customHeight="1">
      <c r="A376" s="314" t="s">
        <v>346</v>
      </c>
      <c r="B376" s="340" t="s">
        <v>164</v>
      </c>
      <c r="C376" s="48" t="s">
        <v>258</v>
      </c>
      <c r="D376" s="48" t="s">
        <v>160</v>
      </c>
      <c r="E376" s="48" t="s">
        <v>191</v>
      </c>
      <c r="F376" s="48" t="s">
        <v>181</v>
      </c>
      <c r="G376" s="48" t="s">
        <v>136</v>
      </c>
      <c r="H376" s="49" t="s">
        <v>162</v>
      </c>
      <c r="I376" s="49" t="s">
        <v>137</v>
      </c>
      <c r="J376" s="58">
        <f>'прил 3'!J151</f>
        <v>169.8</v>
      </c>
      <c r="K376" s="58">
        <f>'прил 3'!K151</f>
        <v>162.25</v>
      </c>
      <c r="L376" s="58">
        <f t="shared" si="38"/>
        <v>95.55359246171966</v>
      </c>
    </row>
    <row r="377" spans="1:13" s="137" customFormat="1" ht="52.9" customHeight="1">
      <c r="A377" s="3" t="s">
        <v>539</v>
      </c>
      <c r="B377" s="329">
        <v>13</v>
      </c>
      <c r="C377" s="135"/>
      <c r="D377" s="135"/>
      <c r="E377" s="135"/>
      <c r="F377" s="135"/>
      <c r="G377" s="327"/>
      <c r="H377" s="327"/>
      <c r="I377" s="327"/>
      <c r="J377" s="599">
        <f>J378</f>
        <v>2061.5</v>
      </c>
      <c r="K377" s="599">
        <f>K378</f>
        <v>2061.5</v>
      </c>
      <c r="L377" s="58">
        <f t="shared" si="38"/>
        <v>100</v>
      </c>
      <c r="M377" s="438"/>
    </row>
    <row r="378" spans="1:13" s="5" customFormat="1" ht="36" customHeight="1">
      <c r="A378" s="1" t="s">
        <v>29</v>
      </c>
      <c r="B378" s="160">
        <v>13</v>
      </c>
      <c r="C378" s="48" t="s">
        <v>101</v>
      </c>
      <c r="D378" s="48" t="s">
        <v>135</v>
      </c>
      <c r="E378" s="48"/>
      <c r="F378" s="48"/>
      <c r="G378" s="49"/>
      <c r="H378" s="49"/>
      <c r="I378" s="49"/>
      <c r="J378" s="50">
        <f>J382</f>
        <v>2061.5</v>
      </c>
      <c r="K378" s="50">
        <f>K382</f>
        <v>2061.5</v>
      </c>
      <c r="L378" s="58">
        <f t="shared" si="38"/>
        <v>100</v>
      </c>
      <c r="M378" s="432"/>
    </row>
    <row r="379" spans="1:13" s="5" customFormat="1" ht="162" customHeight="1">
      <c r="A379" s="296" t="s">
        <v>10</v>
      </c>
      <c r="B379" s="160">
        <v>13</v>
      </c>
      <c r="C379" s="48" t="s">
        <v>101</v>
      </c>
      <c r="D379" s="48" t="s">
        <v>135</v>
      </c>
      <c r="E379" s="48" t="s">
        <v>259</v>
      </c>
      <c r="F379" s="48"/>
      <c r="G379" s="49"/>
      <c r="H379" s="49"/>
      <c r="I379" s="49"/>
      <c r="J379" s="50">
        <f>J382</f>
        <v>2061.5</v>
      </c>
      <c r="K379" s="50">
        <f>K382</f>
        <v>2061.5</v>
      </c>
      <c r="L379" s="58">
        <f t="shared" si="38"/>
        <v>100</v>
      </c>
      <c r="M379" s="432"/>
    </row>
    <row r="380" spans="1:13" s="5" customFormat="1" ht="25.15" customHeight="1">
      <c r="A380" s="133" t="s">
        <v>337</v>
      </c>
      <c r="B380" s="160">
        <v>13</v>
      </c>
      <c r="C380" s="48" t="s">
        <v>101</v>
      </c>
      <c r="D380" s="48" t="s">
        <v>135</v>
      </c>
      <c r="E380" s="48" t="s">
        <v>259</v>
      </c>
      <c r="F380" s="48" t="s">
        <v>336</v>
      </c>
      <c r="G380" s="49"/>
      <c r="H380" s="49"/>
      <c r="I380" s="49"/>
      <c r="J380" s="50">
        <f>J381</f>
        <v>2061.5</v>
      </c>
      <c r="K380" s="50">
        <f>K381</f>
        <v>2061.5</v>
      </c>
      <c r="L380" s="58">
        <f t="shared" si="38"/>
        <v>100</v>
      </c>
      <c r="M380" s="432"/>
    </row>
    <row r="381" spans="1:13" s="5" customFormat="1" ht="25.15" customHeight="1">
      <c r="A381" s="1" t="s">
        <v>118</v>
      </c>
      <c r="B381" s="160">
        <v>13</v>
      </c>
      <c r="C381" s="48" t="s">
        <v>101</v>
      </c>
      <c r="D381" s="48" t="s">
        <v>135</v>
      </c>
      <c r="E381" s="48" t="s">
        <v>259</v>
      </c>
      <c r="F381" s="48" t="s">
        <v>117</v>
      </c>
      <c r="G381" s="49"/>
      <c r="H381" s="49"/>
      <c r="I381" s="49"/>
      <c r="J381" s="50">
        <f>J382</f>
        <v>2061.5</v>
      </c>
      <c r="K381" s="50">
        <f>K382</f>
        <v>2061.5</v>
      </c>
      <c r="L381" s="58">
        <f t="shared" si="38"/>
        <v>100</v>
      </c>
      <c r="M381" s="432"/>
    </row>
    <row r="382" spans="1:13" ht="25.15" customHeight="1">
      <c r="A382" s="1" t="s">
        <v>150</v>
      </c>
      <c r="B382" s="160">
        <v>13</v>
      </c>
      <c r="C382" s="48" t="s">
        <v>101</v>
      </c>
      <c r="D382" s="48" t="s">
        <v>135</v>
      </c>
      <c r="E382" s="48" t="s">
        <v>259</v>
      </c>
      <c r="F382" s="48" t="s">
        <v>117</v>
      </c>
      <c r="G382" s="48" t="s">
        <v>136</v>
      </c>
      <c r="H382" s="48"/>
      <c r="I382" s="48"/>
      <c r="J382" s="58">
        <f>J384</f>
        <v>2061.5</v>
      </c>
      <c r="K382" s="58">
        <f>K384</f>
        <v>2061.5</v>
      </c>
      <c r="L382" s="58">
        <f t="shared" si="38"/>
        <v>100</v>
      </c>
    </row>
    <row r="383" spans="1:13" ht="25.15" customHeight="1">
      <c r="A383" s="1" t="s">
        <v>174</v>
      </c>
      <c r="B383" s="160">
        <v>13</v>
      </c>
      <c r="C383" s="48" t="s">
        <v>101</v>
      </c>
      <c r="D383" s="48" t="s">
        <v>135</v>
      </c>
      <c r="E383" s="48" t="s">
        <v>259</v>
      </c>
      <c r="F383" s="48" t="s">
        <v>117</v>
      </c>
      <c r="G383" s="48" t="s">
        <v>136</v>
      </c>
      <c r="H383" s="48" t="s">
        <v>164</v>
      </c>
      <c r="I383" s="48"/>
      <c r="J383" s="58">
        <f>J384</f>
        <v>2061.5</v>
      </c>
      <c r="K383" s="58">
        <f>K384</f>
        <v>2061.5</v>
      </c>
      <c r="L383" s="58">
        <f t="shared" si="38"/>
        <v>100</v>
      </c>
    </row>
    <row r="384" spans="1:13" ht="34.9" customHeight="1">
      <c r="A384" s="313" t="s">
        <v>347</v>
      </c>
      <c r="B384" s="160">
        <v>13</v>
      </c>
      <c r="C384" s="48" t="s">
        <v>101</v>
      </c>
      <c r="D384" s="48" t="s">
        <v>135</v>
      </c>
      <c r="E384" s="48" t="s">
        <v>259</v>
      </c>
      <c r="F384" s="48" t="s">
        <v>117</v>
      </c>
      <c r="G384" s="48" t="s">
        <v>136</v>
      </c>
      <c r="H384" s="48" t="s">
        <v>164</v>
      </c>
      <c r="I384" s="48" t="s">
        <v>140</v>
      </c>
      <c r="J384" s="58">
        <f>'прил 3'!J301</f>
        <v>2061.5</v>
      </c>
      <c r="K384" s="58">
        <f>'прил 3'!K301</f>
        <v>2061.5</v>
      </c>
      <c r="L384" s="58">
        <f t="shared" si="38"/>
        <v>100</v>
      </c>
    </row>
    <row r="385" spans="1:13" s="132" customFormat="1" ht="49.15" customHeight="1">
      <c r="A385" s="3" t="s">
        <v>263</v>
      </c>
      <c r="B385" s="135" t="s">
        <v>100</v>
      </c>
      <c r="C385" s="135"/>
      <c r="D385" s="135"/>
      <c r="E385" s="135"/>
      <c r="F385" s="135"/>
      <c r="G385" s="135"/>
      <c r="H385" s="135"/>
      <c r="I385" s="135"/>
      <c r="J385" s="136">
        <f>J386+J416+J424</f>
        <v>5551.0362000000005</v>
      </c>
      <c r="K385" s="136">
        <f>K386+K416+K424</f>
        <v>5500.9339199999995</v>
      </c>
      <c r="L385" s="58">
        <f t="shared" si="38"/>
        <v>99.097424729458609</v>
      </c>
      <c r="M385" s="434"/>
    </row>
    <row r="386" spans="1:13" ht="25.15" customHeight="1">
      <c r="A386" s="127" t="s">
        <v>31</v>
      </c>
      <c r="B386" s="48" t="s">
        <v>100</v>
      </c>
      <c r="C386" s="48" t="s">
        <v>124</v>
      </c>
      <c r="D386" s="135"/>
      <c r="E386" s="135"/>
      <c r="F386" s="135"/>
      <c r="G386" s="135"/>
      <c r="H386" s="135"/>
      <c r="I386" s="135"/>
      <c r="J386" s="58">
        <f>J387</f>
        <v>3906.4362000000001</v>
      </c>
      <c r="K386" s="58">
        <f>K387</f>
        <v>3859.0889200000001</v>
      </c>
      <c r="L386" s="58">
        <f t="shared" si="38"/>
        <v>98.787967406200067</v>
      </c>
      <c r="M386" s="433"/>
    </row>
    <row r="387" spans="1:13" ht="49.5" customHeight="1">
      <c r="A387" s="127" t="s">
        <v>30</v>
      </c>
      <c r="B387" s="48" t="s">
        <v>100</v>
      </c>
      <c r="C387" s="48" t="s">
        <v>124</v>
      </c>
      <c r="D387" s="49" t="s">
        <v>135</v>
      </c>
      <c r="E387" s="48"/>
      <c r="F387" s="135"/>
      <c r="G387" s="135"/>
      <c r="H387" s="135"/>
      <c r="I387" s="135"/>
      <c r="J387" s="58">
        <f>J388+J394+J410</f>
        <v>3906.4362000000001</v>
      </c>
      <c r="K387" s="58">
        <f>K388+K394+K410</f>
        <v>3859.0889200000001</v>
      </c>
      <c r="L387" s="58">
        <f t="shared" si="38"/>
        <v>98.787967406200067</v>
      </c>
      <c r="M387" s="433"/>
    </row>
    <row r="388" spans="1:13" s="5" customFormat="1" ht="25.15" customHeight="1">
      <c r="A388" s="297" t="s">
        <v>414</v>
      </c>
      <c r="B388" s="48" t="s">
        <v>100</v>
      </c>
      <c r="C388" s="48" t="s">
        <v>124</v>
      </c>
      <c r="D388" s="49" t="s">
        <v>135</v>
      </c>
      <c r="E388" s="48" t="s">
        <v>184</v>
      </c>
      <c r="F388" s="48"/>
      <c r="G388" s="49"/>
      <c r="H388" s="49"/>
      <c r="I388" s="49"/>
      <c r="J388" s="50">
        <f>J393</f>
        <v>3451.84328</v>
      </c>
      <c r="K388" s="50">
        <f>K393</f>
        <v>3405.123</v>
      </c>
      <c r="L388" s="58">
        <f t="shared" si="38"/>
        <v>98.646512132497506</v>
      </c>
      <c r="M388" s="432"/>
    </row>
    <row r="389" spans="1:13" s="5" customFormat="1" ht="51.6" customHeight="1">
      <c r="A389" s="125" t="s">
        <v>316</v>
      </c>
      <c r="B389" s="48" t="s">
        <v>100</v>
      </c>
      <c r="C389" s="48" t="s">
        <v>124</v>
      </c>
      <c r="D389" s="49" t="s">
        <v>135</v>
      </c>
      <c r="E389" s="48" t="s">
        <v>184</v>
      </c>
      <c r="F389" s="48" t="s">
        <v>315</v>
      </c>
      <c r="G389" s="49"/>
      <c r="H389" s="49"/>
      <c r="I389" s="49"/>
      <c r="J389" s="50">
        <f t="shared" ref="J389:K392" si="46">J390</f>
        <v>3451.84328</v>
      </c>
      <c r="K389" s="50">
        <f t="shared" si="46"/>
        <v>3405.123</v>
      </c>
      <c r="L389" s="58">
        <f t="shared" si="38"/>
        <v>98.646512132497506</v>
      </c>
      <c r="M389" s="432"/>
    </row>
    <row r="390" spans="1:13" s="5" customFormat="1" ht="22.15" customHeight="1">
      <c r="A390" s="125" t="s">
        <v>317</v>
      </c>
      <c r="B390" s="48" t="s">
        <v>100</v>
      </c>
      <c r="C390" s="48" t="s">
        <v>124</v>
      </c>
      <c r="D390" s="49" t="s">
        <v>135</v>
      </c>
      <c r="E390" s="48" t="s">
        <v>184</v>
      </c>
      <c r="F390" s="48" t="s">
        <v>314</v>
      </c>
      <c r="G390" s="49"/>
      <c r="H390" s="49"/>
      <c r="I390" s="49"/>
      <c r="J390" s="50">
        <f t="shared" si="46"/>
        <v>3451.84328</v>
      </c>
      <c r="K390" s="50">
        <f t="shared" si="46"/>
        <v>3405.123</v>
      </c>
      <c r="L390" s="58">
        <f t="shared" si="38"/>
        <v>98.646512132497506</v>
      </c>
      <c r="M390" s="432"/>
    </row>
    <row r="391" spans="1:13" s="5" customFormat="1" ht="25.15" customHeight="1">
      <c r="A391" s="131" t="s">
        <v>133</v>
      </c>
      <c r="B391" s="48" t="s">
        <v>100</v>
      </c>
      <c r="C391" s="48" t="s">
        <v>124</v>
      </c>
      <c r="D391" s="49" t="s">
        <v>135</v>
      </c>
      <c r="E391" s="48" t="s">
        <v>184</v>
      </c>
      <c r="F391" s="48" t="s">
        <v>314</v>
      </c>
      <c r="G391" s="49" t="s">
        <v>135</v>
      </c>
      <c r="H391" s="49"/>
      <c r="I391" s="49"/>
      <c r="J391" s="50">
        <f t="shared" si="46"/>
        <v>3451.84328</v>
      </c>
      <c r="K391" s="50">
        <f t="shared" si="46"/>
        <v>3405.123</v>
      </c>
      <c r="L391" s="58">
        <f t="shared" si="38"/>
        <v>98.646512132497506</v>
      </c>
      <c r="M391" s="432"/>
    </row>
    <row r="392" spans="1:13" s="5" customFormat="1" ht="32.450000000000003" customHeight="1">
      <c r="A392" s="131" t="s">
        <v>215</v>
      </c>
      <c r="B392" s="48" t="s">
        <v>100</v>
      </c>
      <c r="C392" s="48" t="s">
        <v>124</v>
      </c>
      <c r="D392" s="49" t="s">
        <v>135</v>
      </c>
      <c r="E392" s="48" t="s">
        <v>184</v>
      </c>
      <c r="F392" s="48" t="s">
        <v>314</v>
      </c>
      <c r="G392" s="49" t="s">
        <v>135</v>
      </c>
      <c r="H392" s="49" t="s">
        <v>108</v>
      </c>
      <c r="I392" s="49"/>
      <c r="J392" s="50">
        <f t="shared" si="46"/>
        <v>3451.84328</v>
      </c>
      <c r="K392" s="50">
        <f t="shared" si="46"/>
        <v>3405.123</v>
      </c>
      <c r="L392" s="58">
        <f t="shared" si="38"/>
        <v>98.646512132497506</v>
      </c>
      <c r="M392" s="432"/>
    </row>
    <row r="393" spans="1:13" s="5" customFormat="1" ht="36" customHeight="1">
      <c r="A393" s="313" t="s">
        <v>347</v>
      </c>
      <c r="B393" s="48" t="s">
        <v>100</v>
      </c>
      <c r="C393" s="48" t="s">
        <v>124</v>
      </c>
      <c r="D393" s="49" t="s">
        <v>135</v>
      </c>
      <c r="E393" s="48" t="s">
        <v>184</v>
      </c>
      <c r="F393" s="48" t="s">
        <v>314</v>
      </c>
      <c r="G393" s="49" t="s">
        <v>135</v>
      </c>
      <c r="H393" s="49" t="s">
        <v>108</v>
      </c>
      <c r="I393" s="49" t="s">
        <v>140</v>
      </c>
      <c r="J393" s="50">
        <f>'прил 3'!J259</f>
        <v>3451.84328</v>
      </c>
      <c r="K393" s="50">
        <f>'прил 3'!K259</f>
        <v>3405.123</v>
      </c>
      <c r="L393" s="58">
        <f t="shared" ref="L393:L456" si="47">K393/J393*100</f>
        <v>98.646512132497506</v>
      </c>
      <c r="M393" s="432"/>
    </row>
    <row r="394" spans="1:13" s="5" customFormat="1" ht="36.75" customHeight="1">
      <c r="A394" s="165" t="s">
        <v>415</v>
      </c>
      <c r="B394" s="48" t="s">
        <v>100</v>
      </c>
      <c r="C394" s="48" t="s">
        <v>124</v>
      </c>
      <c r="D394" s="49" t="s">
        <v>135</v>
      </c>
      <c r="E394" s="48" t="s">
        <v>185</v>
      </c>
      <c r="F394" s="48"/>
      <c r="G394" s="49"/>
      <c r="H394" s="49"/>
      <c r="I394" s="49"/>
      <c r="J394" s="50">
        <f>J399+J400+J405</f>
        <v>240.43620000000001</v>
      </c>
      <c r="K394" s="50">
        <f>K399+K400+K405</f>
        <v>239.8092</v>
      </c>
      <c r="L394" s="58">
        <f t="shared" si="47"/>
        <v>99.739223960451866</v>
      </c>
      <c r="M394" s="432"/>
    </row>
    <row r="395" spans="1:13" s="5" customFormat="1" ht="51.6" hidden="1" customHeight="1">
      <c r="A395" s="125" t="s">
        <v>316</v>
      </c>
      <c r="B395" s="48" t="s">
        <v>100</v>
      </c>
      <c r="C395" s="48" t="s">
        <v>124</v>
      </c>
      <c r="D395" s="49" t="s">
        <v>135</v>
      </c>
      <c r="E395" s="48" t="s">
        <v>185</v>
      </c>
      <c r="F395" s="48" t="s">
        <v>315</v>
      </c>
      <c r="G395" s="49"/>
      <c r="H395" s="49"/>
      <c r="I395" s="49"/>
      <c r="J395" s="50">
        <f t="shared" ref="J395:K398" si="48">J396</f>
        <v>0</v>
      </c>
      <c r="K395" s="50">
        <f t="shared" si="48"/>
        <v>0</v>
      </c>
      <c r="L395" s="58" t="e">
        <f t="shared" si="47"/>
        <v>#DIV/0!</v>
      </c>
      <c r="M395" s="432"/>
    </row>
    <row r="396" spans="1:13" s="5" customFormat="1" ht="22.15" hidden="1" customHeight="1">
      <c r="A396" s="125" t="s">
        <v>317</v>
      </c>
      <c r="B396" s="48" t="s">
        <v>100</v>
      </c>
      <c r="C396" s="48" t="s">
        <v>124</v>
      </c>
      <c r="D396" s="49" t="s">
        <v>135</v>
      </c>
      <c r="E396" s="48" t="s">
        <v>185</v>
      </c>
      <c r="F396" s="48" t="s">
        <v>314</v>
      </c>
      <c r="G396" s="49"/>
      <c r="H396" s="49"/>
      <c r="I396" s="49"/>
      <c r="J396" s="50">
        <f t="shared" si="48"/>
        <v>0</v>
      </c>
      <c r="K396" s="50">
        <f t="shared" si="48"/>
        <v>0</v>
      </c>
      <c r="L396" s="58" t="e">
        <f t="shared" si="47"/>
        <v>#DIV/0!</v>
      </c>
      <c r="M396" s="432"/>
    </row>
    <row r="397" spans="1:13" s="5" customFormat="1" ht="25.15" hidden="1" customHeight="1">
      <c r="A397" s="131" t="s">
        <v>133</v>
      </c>
      <c r="B397" s="48" t="s">
        <v>100</v>
      </c>
      <c r="C397" s="48" t="s">
        <v>124</v>
      </c>
      <c r="D397" s="49" t="s">
        <v>135</v>
      </c>
      <c r="E397" s="48" t="s">
        <v>185</v>
      </c>
      <c r="F397" s="48" t="s">
        <v>314</v>
      </c>
      <c r="G397" s="49" t="s">
        <v>135</v>
      </c>
      <c r="H397" s="49"/>
      <c r="I397" s="49"/>
      <c r="J397" s="50">
        <f t="shared" si="48"/>
        <v>0</v>
      </c>
      <c r="K397" s="50">
        <f t="shared" si="48"/>
        <v>0</v>
      </c>
      <c r="L397" s="58" t="e">
        <f t="shared" si="47"/>
        <v>#DIV/0!</v>
      </c>
      <c r="M397" s="432"/>
    </row>
    <row r="398" spans="1:13" s="5" customFormat="1" ht="32.450000000000003" hidden="1" customHeight="1">
      <c r="A398" s="131" t="s">
        <v>215</v>
      </c>
      <c r="B398" s="48" t="s">
        <v>100</v>
      </c>
      <c r="C398" s="48" t="s">
        <v>124</v>
      </c>
      <c r="D398" s="49" t="s">
        <v>135</v>
      </c>
      <c r="E398" s="48" t="s">
        <v>185</v>
      </c>
      <c r="F398" s="48" t="s">
        <v>314</v>
      </c>
      <c r="G398" s="49" t="s">
        <v>135</v>
      </c>
      <c r="H398" s="49" t="s">
        <v>108</v>
      </c>
      <c r="I398" s="49"/>
      <c r="J398" s="50">
        <f t="shared" si="48"/>
        <v>0</v>
      </c>
      <c r="K398" s="50">
        <f t="shared" si="48"/>
        <v>0</v>
      </c>
      <c r="L398" s="58" t="e">
        <f t="shared" si="47"/>
        <v>#DIV/0!</v>
      </c>
      <c r="M398" s="432"/>
    </row>
    <row r="399" spans="1:13" s="5" customFormat="1" ht="38.450000000000003" hidden="1" customHeight="1">
      <c r="A399" s="313" t="s">
        <v>347</v>
      </c>
      <c r="B399" s="48" t="s">
        <v>100</v>
      </c>
      <c r="C399" s="48" t="s">
        <v>124</v>
      </c>
      <c r="D399" s="49" t="s">
        <v>99</v>
      </c>
      <c r="E399" s="48" t="s">
        <v>185</v>
      </c>
      <c r="F399" s="48" t="s">
        <v>314</v>
      </c>
      <c r="G399" s="49" t="s">
        <v>135</v>
      </c>
      <c r="H399" s="49" t="s">
        <v>108</v>
      </c>
      <c r="I399" s="49" t="s">
        <v>140</v>
      </c>
      <c r="J399" s="325">
        <f>'прил 3'!J262</f>
        <v>0</v>
      </c>
      <c r="K399" s="325">
        <f>'прил 3'!K262</f>
        <v>0</v>
      </c>
      <c r="L399" s="58" t="e">
        <f t="shared" si="47"/>
        <v>#DIV/0!</v>
      </c>
      <c r="M399" s="432"/>
    </row>
    <row r="400" spans="1:13" s="5" customFormat="1" ht="39" customHeight="1">
      <c r="A400" s="1" t="s">
        <v>320</v>
      </c>
      <c r="B400" s="48" t="s">
        <v>100</v>
      </c>
      <c r="C400" s="48" t="s">
        <v>124</v>
      </c>
      <c r="D400" s="49" t="s">
        <v>135</v>
      </c>
      <c r="E400" s="48" t="s">
        <v>185</v>
      </c>
      <c r="F400" s="48" t="s">
        <v>318</v>
      </c>
      <c r="G400" s="49"/>
      <c r="H400" s="49"/>
      <c r="I400" s="49"/>
      <c r="J400" s="50">
        <f t="shared" ref="J400:K403" si="49">J401</f>
        <v>236.10000000000002</v>
      </c>
      <c r="K400" s="50">
        <f t="shared" si="49"/>
        <v>235.47300000000001</v>
      </c>
      <c r="L400" s="58">
        <f t="shared" si="47"/>
        <v>99.734434561626429</v>
      </c>
      <c r="M400" s="432"/>
    </row>
    <row r="401" spans="1:13" s="5" customFormat="1" ht="36.6" customHeight="1">
      <c r="A401" s="1" t="s">
        <v>321</v>
      </c>
      <c r="B401" s="48" t="s">
        <v>100</v>
      </c>
      <c r="C401" s="48" t="s">
        <v>124</v>
      </c>
      <c r="D401" s="49" t="s">
        <v>135</v>
      </c>
      <c r="E401" s="48" t="s">
        <v>185</v>
      </c>
      <c r="F401" s="48" t="s">
        <v>319</v>
      </c>
      <c r="G401" s="49"/>
      <c r="H401" s="49"/>
      <c r="I401" s="49"/>
      <c r="J401" s="50">
        <f t="shared" si="49"/>
        <v>236.10000000000002</v>
      </c>
      <c r="K401" s="50">
        <f t="shared" si="49"/>
        <v>235.47300000000001</v>
      </c>
      <c r="L401" s="58">
        <f t="shared" si="47"/>
        <v>99.734434561626429</v>
      </c>
      <c r="M401" s="432"/>
    </row>
    <row r="402" spans="1:13" s="5" customFormat="1" ht="25.15" customHeight="1">
      <c r="A402" s="131" t="s">
        <v>133</v>
      </c>
      <c r="B402" s="48" t="s">
        <v>100</v>
      </c>
      <c r="C402" s="48" t="s">
        <v>124</v>
      </c>
      <c r="D402" s="49" t="s">
        <v>135</v>
      </c>
      <c r="E402" s="48" t="s">
        <v>185</v>
      </c>
      <c r="F402" s="48" t="s">
        <v>319</v>
      </c>
      <c r="G402" s="49" t="s">
        <v>135</v>
      </c>
      <c r="H402" s="49"/>
      <c r="I402" s="49"/>
      <c r="J402" s="50">
        <f t="shared" si="49"/>
        <v>236.10000000000002</v>
      </c>
      <c r="K402" s="50">
        <f t="shared" si="49"/>
        <v>235.47300000000001</v>
      </c>
      <c r="L402" s="58">
        <f t="shared" si="47"/>
        <v>99.734434561626429</v>
      </c>
      <c r="M402" s="432"/>
    </row>
    <row r="403" spans="1:13" s="5" customFormat="1" ht="35.450000000000003" customHeight="1">
      <c r="A403" s="131" t="s">
        <v>215</v>
      </c>
      <c r="B403" s="48" t="s">
        <v>100</v>
      </c>
      <c r="C403" s="48" t="s">
        <v>124</v>
      </c>
      <c r="D403" s="49" t="s">
        <v>135</v>
      </c>
      <c r="E403" s="48" t="s">
        <v>185</v>
      </c>
      <c r="F403" s="48" t="s">
        <v>319</v>
      </c>
      <c r="G403" s="49" t="s">
        <v>135</v>
      </c>
      <c r="H403" s="49" t="s">
        <v>108</v>
      </c>
      <c r="I403" s="49"/>
      <c r="J403" s="50">
        <f t="shared" si="49"/>
        <v>236.10000000000002</v>
      </c>
      <c r="K403" s="50">
        <f t="shared" si="49"/>
        <v>235.47300000000001</v>
      </c>
      <c r="L403" s="58">
        <f t="shared" si="47"/>
        <v>99.734434561626429</v>
      </c>
      <c r="M403" s="432"/>
    </row>
    <row r="404" spans="1:13" s="5" customFormat="1" ht="34.9" customHeight="1">
      <c r="A404" s="313" t="s">
        <v>347</v>
      </c>
      <c r="B404" s="48" t="s">
        <v>100</v>
      </c>
      <c r="C404" s="48" t="s">
        <v>124</v>
      </c>
      <c r="D404" s="49" t="s">
        <v>135</v>
      </c>
      <c r="E404" s="48" t="s">
        <v>185</v>
      </c>
      <c r="F404" s="48" t="s">
        <v>319</v>
      </c>
      <c r="G404" s="49" t="s">
        <v>135</v>
      </c>
      <c r="H404" s="49" t="s">
        <v>108</v>
      </c>
      <c r="I404" s="49" t="s">
        <v>140</v>
      </c>
      <c r="J404" s="50">
        <f>'прил 3'!J264</f>
        <v>236.10000000000002</v>
      </c>
      <c r="K404" s="50">
        <f>'прил 3'!K264</f>
        <v>235.47300000000001</v>
      </c>
      <c r="L404" s="58">
        <f t="shared" si="47"/>
        <v>99.734434561626429</v>
      </c>
      <c r="M404" s="432"/>
    </row>
    <row r="405" spans="1:13" s="5" customFormat="1" ht="25.15" customHeight="1">
      <c r="A405" s="1" t="s">
        <v>324</v>
      </c>
      <c r="B405" s="48" t="s">
        <v>100</v>
      </c>
      <c r="C405" s="48" t="s">
        <v>124</v>
      </c>
      <c r="D405" s="49" t="s">
        <v>135</v>
      </c>
      <c r="E405" s="48" t="s">
        <v>185</v>
      </c>
      <c r="F405" s="48" t="s">
        <v>322</v>
      </c>
      <c r="G405" s="49"/>
      <c r="H405" s="49"/>
      <c r="I405" s="49"/>
      <c r="J405" s="50">
        <f t="shared" ref="J405:K408" si="50">J406</f>
        <v>4.3361999999999998</v>
      </c>
      <c r="K405" s="50">
        <f t="shared" si="50"/>
        <v>4.3361999999999998</v>
      </c>
      <c r="L405" s="58">
        <f t="shared" si="47"/>
        <v>100</v>
      </c>
      <c r="M405" s="432"/>
    </row>
    <row r="406" spans="1:13" s="5" customFormat="1" ht="25.15" customHeight="1">
      <c r="A406" s="1" t="s">
        <v>325</v>
      </c>
      <c r="B406" s="48" t="s">
        <v>100</v>
      </c>
      <c r="C406" s="48" t="s">
        <v>124</v>
      </c>
      <c r="D406" s="49" t="s">
        <v>135</v>
      </c>
      <c r="E406" s="48" t="s">
        <v>185</v>
      </c>
      <c r="F406" s="48" t="s">
        <v>323</v>
      </c>
      <c r="G406" s="49"/>
      <c r="H406" s="49"/>
      <c r="I406" s="49"/>
      <c r="J406" s="50">
        <f t="shared" si="50"/>
        <v>4.3361999999999998</v>
      </c>
      <c r="K406" s="50">
        <f t="shared" si="50"/>
        <v>4.3361999999999998</v>
      </c>
      <c r="L406" s="58">
        <f t="shared" si="47"/>
        <v>100</v>
      </c>
      <c r="M406" s="432"/>
    </row>
    <row r="407" spans="1:13" s="5" customFormat="1" ht="25.15" customHeight="1">
      <c r="A407" s="131" t="s">
        <v>133</v>
      </c>
      <c r="B407" s="48" t="s">
        <v>100</v>
      </c>
      <c r="C407" s="48" t="s">
        <v>124</v>
      </c>
      <c r="D407" s="49" t="s">
        <v>135</v>
      </c>
      <c r="E407" s="48" t="s">
        <v>185</v>
      </c>
      <c r="F407" s="48" t="s">
        <v>323</v>
      </c>
      <c r="G407" s="49" t="s">
        <v>135</v>
      </c>
      <c r="H407" s="49"/>
      <c r="I407" s="49"/>
      <c r="J407" s="50">
        <f t="shared" si="50"/>
        <v>4.3361999999999998</v>
      </c>
      <c r="K407" s="50">
        <f t="shared" si="50"/>
        <v>4.3361999999999998</v>
      </c>
      <c r="L407" s="58">
        <f t="shared" si="47"/>
        <v>100</v>
      </c>
      <c r="M407" s="432"/>
    </row>
    <row r="408" spans="1:13" s="5" customFormat="1" ht="38.450000000000003" customHeight="1">
      <c r="A408" s="131" t="s">
        <v>215</v>
      </c>
      <c r="B408" s="48" t="s">
        <v>100</v>
      </c>
      <c r="C408" s="48" t="s">
        <v>124</v>
      </c>
      <c r="D408" s="49" t="s">
        <v>135</v>
      </c>
      <c r="E408" s="48" t="s">
        <v>185</v>
      </c>
      <c r="F408" s="48" t="s">
        <v>323</v>
      </c>
      <c r="G408" s="49" t="s">
        <v>135</v>
      </c>
      <c r="H408" s="49" t="s">
        <v>108</v>
      </c>
      <c r="I408" s="49"/>
      <c r="J408" s="50">
        <f t="shared" si="50"/>
        <v>4.3361999999999998</v>
      </c>
      <c r="K408" s="50">
        <f t="shared" si="50"/>
        <v>4.3361999999999998</v>
      </c>
      <c r="L408" s="58">
        <f t="shared" si="47"/>
        <v>100</v>
      </c>
      <c r="M408" s="432"/>
    </row>
    <row r="409" spans="1:13" s="5" customFormat="1" ht="33" customHeight="1">
      <c r="A409" s="313" t="s">
        <v>347</v>
      </c>
      <c r="B409" s="48" t="s">
        <v>100</v>
      </c>
      <c r="C409" s="48" t="s">
        <v>124</v>
      </c>
      <c r="D409" s="49" t="s">
        <v>135</v>
      </c>
      <c r="E409" s="48" t="s">
        <v>185</v>
      </c>
      <c r="F409" s="48" t="s">
        <v>323</v>
      </c>
      <c r="G409" s="49" t="s">
        <v>135</v>
      </c>
      <c r="H409" s="49" t="s">
        <v>108</v>
      </c>
      <c r="I409" s="49" t="s">
        <v>140</v>
      </c>
      <c r="J409" s="50">
        <f>'прил 3'!J266</f>
        <v>4.3361999999999998</v>
      </c>
      <c r="K409" s="50">
        <f>'прил 3'!K266</f>
        <v>4.3361999999999998</v>
      </c>
      <c r="L409" s="58">
        <f t="shared" si="47"/>
        <v>100</v>
      </c>
      <c r="M409" s="432"/>
    </row>
    <row r="410" spans="1:13" s="5" customFormat="1" ht="25.15" customHeight="1">
      <c r="A410" s="297" t="s">
        <v>414</v>
      </c>
      <c r="B410" s="48" t="s">
        <v>100</v>
      </c>
      <c r="C410" s="48" t="s">
        <v>124</v>
      </c>
      <c r="D410" s="49" t="s">
        <v>135</v>
      </c>
      <c r="E410" s="48" t="s">
        <v>540</v>
      </c>
      <c r="F410" s="48"/>
      <c r="G410" s="49"/>
      <c r="H410" s="49"/>
      <c r="I410" s="49"/>
      <c r="J410" s="50">
        <f>J415</f>
        <v>214.15672000000001</v>
      </c>
      <c r="K410" s="50">
        <f>K413</f>
        <v>214.15672000000001</v>
      </c>
      <c r="L410" s="58">
        <f t="shared" si="47"/>
        <v>100</v>
      </c>
      <c r="M410" s="432"/>
    </row>
    <row r="411" spans="1:13" s="5" customFormat="1" ht="51.6" customHeight="1">
      <c r="A411" s="125" t="s">
        <v>316</v>
      </c>
      <c r="B411" s="48" t="s">
        <v>100</v>
      </c>
      <c r="C411" s="48" t="s">
        <v>124</v>
      </c>
      <c r="D411" s="49" t="s">
        <v>135</v>
      </c>
      <c r="E411" s="48" t="s">
        <v>540</v>
      </c>
      <c r="F411" s="48" t="s">
        <v>315</v>
      </c>
      <c r="G411" s="49"/>
      <c r="H411" s="49"/>
      <c r="I411" s="49"/>
      <c r="J411" s="50">
        <f t="shared" ref="J411:K414" si="51">J412</f>
        <v>214.15672000000001</v>
      </c>
      <c r="K411" s="50">
        <f t="shared" si="51"/>
        <v>214.15672000000001</v>
      </c>
      <c r="L411" s="58">
        <f t="shared" si="47"/>
        <v>100</v>
      </c>
      <c r="M411" s="432"/>
    </row>
    <row r="412" spans="1:13" s="5" customFormat="1" ht="22.15" customHeight="1">
      <c r="A412" s="125" t="s">
        <v>317</v>
      </c>
      <c r="B412" s="48" t="s">
        <v>100</v>
      </c>
      <c r="C412" s="48" t="s">
        <v>124</v>
      </c>
      <c r="D412" s="49" t="s">
        <v>135</v>
      </c>
      <c r="E412" s="48" t="s">
        <v>540</v>
      </c>
      <c r="F412" s="48" t="s">
        <v>314</v>
      </c>
      <c r="G412" s="49"/>
      <c r="H412" s="49"/>
      <c r="I412" s="49"/>
      <c r="J412" s="50">
        <f t="shared" si="51"/>
        <v>214.15672000000001</v>
      </c>
      <c r="K412" s="50">
        <f t="shared" si="51"/>
        <v>214.15672000000001</v>
      </c>
      <c r="L412" s="58">
        <f t="shared" si="47"/>
        <v>100</v>
      </c>
      <c r="M412" s="432"/>
    </row>
    <row r="413" spans="1:13" s="5" customFormat="1" ht="25.15" customHeight="1">
      <c r="A413" s="131" t="s">
        <v>133</v>
      </c>
      <c r="B413" s="48" t="s">
        <v>100</v>
      </c>
      <c r="C413" s="48" t="s">
        <v>124</v>
      </c>
      <c r="D413" s="49" t="s">
        <v>135</v>
      </c>
      <c r="E413" s="48" t="s">
        <v>540</v>
      </c>
      <c r="F413" s="48" t="s">
        <v>314</v>
      </c>
      <c r="G413" s="49" t="s">
        <v>135</v>
      </c>
      <c r="H413" s="49"/>
      <c r="I413" s="49"/>
      <c r="J413" s="50">
        <f t="shared" si="51"/>
        <v>214.15672000000001</v>
      </c>
      <c r="K413" s="50">
        <f t="shared" si="51"/>
        <v>214.15672000000001</v>
      </c>
      <c r="L413" s="58">
        <f t="shared" si="47"/>
        <v>100</v>
      </c>
      <c r="M413" s="432"/>
    </row>
    <row r="414" spans="1:13" s="5" customFormat="1" ht="32.450000000000003" customHeight="1">
      <c r="A414" s="131" t="s">
        <v>215</v>
      </c>
      <c r="B414" s="48" t="s">
        <v>100</v>
      </c>
      <c r="C414" s="48" t="s">
        <v>124</v>
      </c>
      <c r="D414" s="49" t="s">
        <v>135</v>
      </c>
      <c r="E414" s="48" t="s">
        <v>540</v>
      </c>
      <c r="F414" s="48" t="s">
        <v>314</v>
      </c>
      <c r="G414" s="49" t="s">
        <v>135</v>
      </c>
      <c r="H414" s="49" t="s">
        <v>108</v>
      </c>
      <c r="I414" s="49"/>
      <c r="J414" s="50">
        <f t="shared" si="51"/>
        <v>214.15672000000001</v>
      </c>
      <c r="K414" s="50">
        <f t="shared" si="51"/>
        <v>214.15672000000001</v>
      </c>
      <c r="L414" s="58">
        <f t="shared" si="47"/>
        <v>100</v>
      </c>
      <c r="M414" s="432"/>
    </row>
    <row r="415" spans="1:13" s="5" customFormat="1" ht="36" customHeight="1">
      <c r="A415" s="313" t="s">
        <v>347</v>
      </c>
      <c r="B415" s="48" t="s">
        <v>100</v>
      </c>
      <c r="C415" s="48" t="s">
        <v>124</v>
      </c>
      <c r="D415" s="49" t="s">
        <v>135</v>
      </c>
      <c r="E415" s="48" t="s">
        <v>540</v>
      </c>
      <c r="F415" s="48" t="s">
        <v>314</v>
      </c>
      <c r="G415" s="49" t="s">
        <v>135</v>
      </c>
      <c r="H415" s="49" t="s">
        <v>108</v>
      </c>
      <c r="I415" s="49" t="s">
        <v>140</v>
      </c>
      <c r="J415" s="50">
        <f>'прил 3'!J269</f>
        <v>214.15672000000001</v>
      </c>
      <c r="K415" s="50">
        <f>'прил 3'!K269</f>
        <v>214.15672000000001</v>
      </c>
      <c r="L415" s="58">
        <f t="shared" si="47"/>
        <v>100</v>
      </c>
      <c r="M415" s="432"/>
    </row>
    <row r="416" spans="1:13" s="5" customFormat="1" ht="33" customHeight="1">
      <c r="A416" s="131" t="s">
        <v>222</v>
      </c>
      <c r="B416" s="160">
        <v>17</v>
      </c>
      <c r="C416" s="48" t="s">
        <v>125</v>
      </c>
      <c r="D416" s="49"/>
      <c r="E416" s="48"/>
      <c r="F416" s="48"/>
      <c r="G416" s="49"/>
      <c r="H416" s="49"/>
      <c r="I416" s="49"/>
      <c r="J416" s="50">
        <f>J417</f>
        <v>36</v>
      </c>
      <c r="K416" s="58">
        <f>K421</f>
        <v>33.244999999999997</v>
      </c>
      <c r="L416" s="58">
        <f t="shared" si="47"/>
        <v>92.347222222222214</v>
      </c>
      <c r="M416" s="432"/>
    </row>
    <row r="417" spans="1:13" s="5" customFormat="1" ht="37.15" customHeight="1">
      <c r="A417" s="131" t="s">
        <v>223</v>
      </c>
      <c r="B417" s="160">
        <v>17</v>
      </c>
      <c r="C417" s="48" t="s">
        <v>125</v>
      </c>
      <c r="D417" s="48" t="s">
        <v>135</v>
      </c>
      <c r="E417" s="48"/>
      <c r="F417" s="48"/>
      <c r="G417" s="49"/>
      <c r="H417" s="49"/>
      <c r="I417" s="49"/>
      <c r="J417" s="50">
        <f>J418</f>
        <v>36</v>
      </c>
      <c r="K417" s="58">
        <f>SUM(K418)</f>
        <v>33.244999999999997</v>
      </c>
      <c r="L417" s="58">
        <f t="shared" si="47"/>
        <v>92.347222222222214</v>
      </c>
      <c r="M417" s="432"/>
    </row>
    <row r="418" spans="1:13" ht="25.15" customHeight="1">
      <c r="A418" s="1" t="s">
        <v>146</v>
      </c>
      <c r="B418" s="160">
        <v>17</v>
      </c>
      <c r="C418" s="48" t="s">
        <v>125</v>
      </c>
      <c r="D418" s="48" t="s">
        <v>135</v>
      </c>
      <c r="E418" s="48" t="s">
        <v>206</v>
      </c>
      <c r="F418" s="48"/>
      <c r="G418" s="48"/>
      <c r="H418" s="48"/>
      <c r="I418" s="48"/>
      <c r="J418" s="58">
        <f>J423</f>
        <v>36</v>
      </c>
      <c r="K418" s="58">
        <f>SUM(K421)</f>
        <v>33.244999999999997</v>
      </c>
      <c r="L418" s="58">
        <f t="shared" si="47"/>
        <v>92.347222222222214</v>
      </c>
    </row>
    <row r="419" spans="1:13" ht="25.15" customHeight="1">
      <c r="A419" s="1" t="s">
        <v>340</v>
      </c>
      <c r="B419" s="160">
        <v>17</v>
      </c>
      <c r="C419" s="48" t="s">
        <v>125</v>
      </c>
      <c r="D419" s="48" t="s">
        <v>135</v>
      </c>
      <c r="E419" s="48" t="s">
        <v>206</v>
      </c>
      <c r="F419" s="48" t="s">
        <v>339</v>
      </c>
      <c r="G419" s="48"/>
      <c r="H419" s="48"/>
      <c r="I419" s="48"/>
      <c r="J419" s="58">
        <f>J420</f>
        <v>36</v>
      </c>
      <c r="K419" s="58">
        <f>K420</f>
        <v>33.244999999999997</v>
      </c>
      <c r="L419" s="58">
        <f t="shared" si="47"/>
        <v>92.347222222222214</v>
      </c>
    </row>
    <row r="420" spans="1:13" ht="25.15" customHeight="1">
      <c r="A420" s="162" t="s">
        <v>295</v>
      </c>
      <c r="B420" s="160">
        <v>17</v>
      </c>
      <c r="C420" s="48" t="s">
        <v>125</v>
      </c>
      <c r="D420" s="48" t="s">
        <v>135</v>
      </c>
      <c r="E420" s="48" t="s">
        <v>206</v>
      </c>
      <c r="F420" s="48" t="s">
        <v>175</v>
      </c>
      <c r="G420" s="48"/>
      <c r="H420" s="48"/>
      <c r="I420" s="48"/>
      <c r="J420" s="58">
        <f>J421</f>
        <v>36</v>
      </c>
      <c r="K420" s="58">
        <f>K421</f>
        <v>33.244999999999997</v>
      </c>
      <c r="L420" s="58">
        <f t="shared" si="47"/>
        <v>92.347222222222214</v>
      </c>
    </row>
    <row r="421" spans="1:13" ht="25.15" customHeight="1">
      <c r="A421" s="1" t="s">
        <v>340</v>
      </c>
      <c r="B421" s="160">
        <v>17</v>
      </c>
      <c r="C421" s="48" t="s">
        <v>125</v>
      </c>
      <c r="D421" s="48" t="s">
        <v>135</v>
      </c>
      <c r="E421" s="48" t="s">
        <v>206</v>
      </c>
      <c r="F421" s="48" t="s">
        <v>175</v>
      </c>
      <c r="G421" s="48" t="s">
        <v>173</v>
      </c>
      <c r="H421" s="48"/>
      <c r="I421" s="48"/>
      <c r="J421" s="58">
        <f>SUM(J422)</f>
        <v>36</v>
      </c>
      <c r="K421" s="58">
        <f>SUM(K422)</f>
        <v>33.244999999999997</v>
      </c>
      <c r="L421" s="58">
        <f t="shared" si="47"/>
        <v>92.347222222222214</v>
      </c>
    </row>
    <row r="422" spans="1:13" ht="25.15" customHeight="1">
      <c r="A422" s="1" t="s">
        <v>47</v>
      </c>
      <c r="B422" s="160">
        <v>17</v>
      </c>
      <c r="C422" s="48" t="s">
        <v>125</v>
      </c>
      <c r="D422" s="48" t="s">
        <v>135</v>
      </c>
      <c r="E422" s="48" t="s">
        <v>206</v>
      </c>
      <c r="F422" s="48" t="s">
        <v>175</v>
      </c>
      <c r="G422" s="48" t="s">
        <v>173</v>
      </c>
      <c r="H422" s="48" t="s">
        <v>135</v>
      </c>
      <c r="I422" s="48"/>
      <c r="J422" s="58">
        <f>SUM(J423)</f>
        <v>36</v>
      </c>
      <c r="K422" s="58">
        <f>SUM(K423)</f>
        <v>33.244999999999997</v>
      </c>
      <c r="L422" s="58">
        <f t="shared" si="47"/>
        <v>92.347222222222214</v>
      </c>
    </row>
    <row r="423" spans="1:13" ht="35.450000000000003" customHeight="1">
      <c r="A423" s="313" t="s">
        <v>347</v>
      </c>
      <c r="B423" s="160">
        <v>17</v>
      </c>
      <c r="C423" s="48" t="s">
        <v>125</v>
      </c>
      <c r="D423" s="48" t="s">
        <v>135</v>
      </c>
      <c r="E423" s="48" t="s">
        <v>206</v>
      </c>
      <c r="F423" s="48" t="s">
        <v>175</v>
      </c>
      <c r="G423" s="48" t="s">
        <v>173</v>
      </c>
      <c r="H423" s="48" t="s">
        <v>135</v>
      </c>
      <c r="I423" s="48" t="s">
        <v>140</v>
      </c>
      <c r="J423" s="58">
        <f>'прил 4'!I430</f>
        <v>36</v>
      </c>
      <c r="K423" s="58">
        <f>'прил 4'!J430</f>
        <v>33.244999999999997</v>
      </c>
      <c r="L423" s="58">
        <f t="shared" si="47"/>
        <v>92.347222222222214</v>
      </c>
    </row>
    <row r="424" spans="1:13" s="5" customFormat="1" ht="25.15" customHeight="1">
      <c r="A424" s="131" t="s">
        <v>241</v>
      </c>
      <c r="B424" s="160">
        <v>17</v>
      </c>
      <c r="C424" s="48" t="s">
        <v>102</v>
      </c>
      <c r="D424" s="49"/>
      <c r="E424" s="48"/>
      <c r="F424" s="48"/>
      <c r="G424" s="49"/>
      <c r="H424" s="49"/>
      <c r="I424" s="49"/>
      <c r="J424" s="50">
        <f t="shared" ref="J424:K426" si="52">J425</f>
        <v>1608.6</v>
      </c>
      <c r="K424" s="50">
        <f t="shared" si="52"/>
        <v>1608.6</v>
      </c>
      <c r="L424" s="58">
        <f t="shared" si="47"/>
        <v>100</v>
      </c>
      <c r="M424" s="432"/>
    </row>
    <row r="425" spans="1:13" s="5" customFormat="1" ht="34.9" customHeight="1">
      <c r="A425" s="165" t="s">
        <v>242</v>
      </c>
      <c r="B425" s="160">
        <v>17</v>
      </c>
      <c r="C425" s="48" t="s">
        <v>102</v>
      </c>
      <c r="D425" s="48" t="s">
        <v>135</v>
      </c>
      <c r="E425" s="48"/>
      <c r="F425" s="48"/>
      <c r="G425" s="49"/>
      <c r="H425" s="49"/>
      <c r="I425" s="49"/>
      <c r="J425" s="50">
        <f>J426+J432</f>
        <v>1608.6</v>
      </c>
      <c r="K425" s="50">
        <f>K426+K432</f>
        <v>1608.6</v>
      </c>
      <c r="L425" s="58">
        <f t="shared" si="47"/>
        <v>100</v>
      </c>
      <c r="M425" s="432"/>
    </row>
    <row r="426" spans="1:13" s="5" customFormat="1" ht="21.6" customHeight="1">
      <c r="A426" s="1" t="s">
        <v>262</v>
      </c>
      <c r="B426" s="160">
        <v>17</v>
      </c>
      <c r="C426" s="48" t="s">
        <v>102</v>
      </c>
      <c r="D426" s="48" t="s">
        <v>135</v>
      </c>
      <c r="E426" s="48" t="s">
        <v>4</v>
      </c>
      <c r="F426" s="48"/>
      <c r="G426" s="49"/>
      <c r="H426" s="49"/>
      <c r="I426" s="49"/>
      <c r="J426" s="50">
        <f t="shared" si="52"/>
        <v>6.6</v>
      </c>
      <c r="K426" s="50">
        <f t="shared" si="52"/>
        <v>6.6</v>
      </c>
      <c r="L426" s="58">
        <f t="shared" si="47"/>
        <v>100</v>
      </c>
      <c r="M426" s="432"/>
    </row>
    <row r="427" spans="1:13" s="5" customFormat="1" ht="19.899999999999999" customHeight="1">
      <c r="A427" s="133" t="s">
        <v>337</v>
      </c>
      <c r="B427" s="160">
        <v>17</v>
      </c>
      <c r="C427" s="48" t="s">
        <v>102</v>
      </c>
      <c r="D427" s="48" t="s">
        <v>135</v>
      </c>
      <c r="E427" s="48" t="s">
        <v>4</v>
      </c>
      <c r="F427" s="48" t="s">
        <v>336</v>
      </c>
      <c r="G427" s="49"/>
      <c r="H427" s="49"/>
      <c r="I427" s="49"/>
      <c r="J427" s="50">
        <f>J430</f>
        <v>6.6</v>
      </c>
      <c r="K427" s="50">
        <f>K430</f>
        <v>6.6</v>
      </c>
      <c r="L427" s="58">
        <f t="shared" si="47"/>
        <v>100</v>
      </c>
      <c r="M427" s="432"/>
    </row>
    <row r="428" spans="1:13" s="5" customFormat="1" ht="19.899999999999999" customHeight="1">
      <c r="A428" s="165" t="s">
        <v>46</v>
      </c>
      <c r="B428" s="160">
        <v>17</v>
      </c>
      <c r="C428" s="48" t="s">
        <v>102</v>
      </c>
      <c r="D428" s="48" t="s">
        <v>135</v>
      </c>
      <c r="E428" s="48" t="s">
        <v>4</v>
      </c>
      <c r="F428" s="48" t="s">
        <v>45</v>
      </c>
      <c r="G428" s="49"/>
      <c r="H428" s="49"/>
      <c r="I428" s="49"/>
      <c r="J428" s="50">
        <f>J430</f>
        <v>6.6</v>
      </c>
      <c r="K428" s="50">
        <f>K430</f>
        <v>6.6</v>
      </c>
      <c r="L428" s="58">
        <f t="shared" si="47"/>
        <v>100</v>
      </c>
      <c r="M428" s="432"/>
    </row>
    <row r="429" spans="1:13" s="5" customFormat="1" ht="19.899999999999999" customHeight="1">
      <c r="A429" s="602" t="s">
        <v>239</v>
      </c>
      <c r="B429" s="160">
        <v>17</v>
      </c>
      <c r="C429" s="48" t="s">
        <v>102</v>
      </c>
      <c r="D429" s="48" t="s">
        <v>135</v>
      </c>
      <c r="E429" s="48" t="s">
        <v>4</v>
      </c>
      <c r="F429" s="48" t="s">
        <v>45</v>
      </c>
      <c r="G429" s="48" t="s">
        <v>154</v>
      </c>
      <c r="H429" s="49"/>
      <c r="I429" s="49"/>
      <c r="J429" s="50">
        <f>J430</f>
        <v>6.6</v>
      </c>
      <c r="K429" s="50">
        <f>K430</f>
        <v>6.6</v>
      </c>
      <c r="L429" s="58">
        <f t="shared" si="47"/>
        <v>100</v>
      </c>
      <c r="M429" s="432"/>
    </row>
    <row r="430" spans="1:13" ht="40.15" customHeight="1">
      <c r="A430" s="600" t="s">
        <v>240</v>
      </c>
      <c r="B430" s="160">
        <v>17</v>
      </c>
      <c r="C430" s="48" t="s">
        <v>102</v>
      </c>
      <c r="D430" s="48" t="s">
        <v>135</v>
      </c>
      <c r="E430" s="48" t="s">
        <v>4</v>
      </c>
      <c r="F430" s="48" t="s">
        <v>45</v>
      </c>
      <c r="G430" s="48" t="s">
        <v>154</v>
      </c>
      <c r="H430" s="48" t="s">
        <v>135</v>
      </c>
      <c r="I430" s="48"/>
      <c r="J430" s="58">
        <f>J431</f>
        <v>6.6</v>
      </c>
      <c r="K430" s="58">
        <f>K431</f>
        <v>6.6</v>
      </c>
      <c r="L430" s="58">
        <f t="shared" si="47"/>
        <v>100</v>
      </c>
    </row>
    <row r="431" spans="1:13" ht="33.6" customHeight="1">
      <c r="A431" s="313" t="s">
        <v>347</v>
      </c>
      <c r="B431" s="160">
        <v>17</v>
      </c>
      <c r="C431" s="48" t="s">
        <v>102</v>
      </c>
      <c r="D431" s="48" t="s">
        <v>135</v>
      </c>
      <c r="E431" s="48" t="s">
        <v>4</v>
      </c>
      <c r="F431" s="48" t="s">
        <v>45</v>
      </c>
      <c r="G431" s="48" t="s">
        <v>154</v>
      </c>
      <c r="H431" s="48" t="s">
        <v>135</v>
      </c>
      <c r="I431" s="48" t="s">
        <v>140</v>
      </c>
      <c r="J431" s="58">
        <f>'прил 4'!I438</f>
        <v>6.6</v>
      </c>
      <c r="K431" s="58">
        <f>'прил 4'!J438</f>
        <v>6.6</v>
      </c>
      <c r="L431" s="58">
        <f t="shared" si="47"/>
        <v>100</v>
      </c>
    </row>
    <row r="432" spans="1:13" ht="49.15" customHeight="1">
      <c r="A432" s="3" t="s">
        <v>498</v>
      </c>
      <c r="B432" s="160">
        <v>17</v>
      </c>
      <c r="C432" s="48" t="s">
        <v>102</v>
      </c>
      <c r="D432" s="48" t="s">
        <v>135</v>
      </c>
      <c r="E432" s="48" t="s">
        <v>499</v>
      </c>
      <c r="F432" s="48"/>
      <c r="G432" s="48"/>
      <c r="H432" s="48"/>
      <c r="I432" s="48"/>
      <c r="J432" s="58">
        <f>J437</f>
        <v>1602</v>
      </c>
      <c r="K432" s="58">
        <f>SUM(K435)</f>
        <v>1602</v>
      </c>
      <c r="L432" s="58">
        <f t="shared" si="47"/>
        <v>100</v>
      </c>
    </row>
    <row r="433" spans="1:12" ht="25.15" customHeight="1">
      <c r="A433" s="133" t="s">
        <v>337</v>
      </c>
      <c r="B433" s="160">
        <v>17</v>
      </c>
      <c r="C433" s="48" t="s">
        <v>102</v>
      </c>
      <c r="D433" s="48" t="s">
        <v>135</v>
      </c>
      <c r="E433" s="48" t="s">
        <v>499</v>
      </c>
      <c r="F433" s="48" t="s">
        <v>336</v>
      </c>
      <c r="G433" s="48"/>
      <c r="H433" s="48"/>
      <c r="I433" s="48"/>
      <c r="J433" s="58">
        <f>J434</f>
        <v>1602</v>
      </c>
      <c r="K433" s="58">
        <f>K434</f>
        <v>1602</v>
      </c>
      <c r="L433" s="58">
        <f t="shared" si="47"/>
        <v>100</v>
      </c>
    </row>
    <row r="434" spans="1:12" ht="25.15" customHeight="1">
      <c r="A434" s="133" t="s">
        <v>500</v>
      </c>
      <c r="B434" s="160">
        <v>17</v>
      </c>
      <c r="C434" s="48" t="s">
        <v>102</v>
      </c>
      <c r="D434" s="48" t="s">
        <v>135</v>
      </c>
      <c r="E434" s="48" t="s">
        <v>499</v>
      </c>
      <c r="F434" s="48" t="s">
        <v>501</v>
      </c>
      <c r="G434" s="48"/>
      <c r="H434" s="48"/>
      <c r="I434" s="48"/>
      <c r="J434" s="58">
        <f>J435</f>
        <v>1602</v>
      </c>
      <c r="K434" s="58">
        <f>K435</f>
        <v>1602</v>
      </c>
      <c r="L434" s="58">
        <f t="shared" si="47"/>
        <v>100</v>
      </c>
    </row>
    <row r="435" spans="1:12" ht="33.6" customHeight="1">
      <c r="A435" s="1" t="s">
        <v>239</v>
      </c>
      <c r="B435" s="160">
        <v>17</v>
      </c>
      <c r="C435" s="48" t="s">
        <v>102</v>
      </c>
      <c r="D435" s="48" t="s">
        <v>135</v>
      </c>
      <c r="E435" s="48" t="s">
        <v>499</v>
      </c>
      <c r="F435" s="48" t="s">
        <v>501</v>
      </c>
      <c r="G435" s="48" t="s">
        <v>154</v>
      </c>
      <c r="H435" s="48"/>
      <c r="I435" s="48"/>
      <c r="J435" s="58">
        <f>SUM(J436)</f>
        <v>1602</v>
      </c>
      <c r="K435" s="58">
        <f>SUM(K436)</f>
        <v>1602</v>
      </c>
      <c r="L435" s="58">
        <f t="shared" si="47"/>
        <v>100</v>
      </c>
    </row>
    <row r="436" spans="1:12" ht="25.9" customHeight="1">
      <c r="A436" s="1" t="s">
        <v>497</v>
      </c>
      <c r="B436" s="160">
        <v>17</v>
      </c>
      <c r="C436" s="48" t="s">
        <v>102</v>
      </c>
      <c r="D436" s="48" t="s">
        <v>135</v>
      </c>
      <c r="E436" s="48" t="s">
        <v>499</v>
      </c>
      <c r="F436" s="48" t="s">
        <v>501</v>
      </c>
      <c r="G436" s="48" t="s">
        <v>154</v>
      </c>
      <c r="H436" s="48" t="s">
        <v>159</v>
      </c>
      <c r="I436" s="48"/>
      <c r="J436" s="58">
        <f>SUM(J437)</f>
        <v>1602</v>
      </c>
      <c r="K436" s="58">
        <f>SUM(K437)</f>
        <v>1602</v>
      </c>
      <c r="L436" s="58">
        <f t="shared" si="47"/>
        <v>100</v>
      </c>
    </row>
    <row r="437" spans="1:12" ht="37.9" customHeight="1">
      <c r="A437" s="313" t="s">
        <v>347</v>
      </c>
      <c r="B437" s="160">
        <v>17</v>
      </c>
      <c r="C437" s="48" t="s">
        <v>102</v>
      </c>
      <c r="D437" s="48" t="s">
        <v>135</v>
      </c>
      <c r="E437" s="48" t="s">
        <v>499</v>
      </c>
      <c r="F437" s="48" t="s">
        <v>501</v>
      </c>
      <c r="G437" s="48" t="s">
        <v>154</v>
      </c>
      <c r="H437" s="48" t="s">
        <v>159</v>
      </c>
      <c r="I437" s="48" t="s">
        <v>140</v>
      </c>
      <c r="J437" s="58">
        <f>'прил 3'!J460</f>
        <v>1602</v>
      </c>
      <c r="K437" s="58">
        <f>'прил 3'!K460</f>
        <v>1602</v>
      </c>
      <c r="L437" s="58">
        <f t="shared" si="47"/>
        <v>100</v>
      </c>
    </row>
    <row r="438" spans="1:12" ht="38.450000000000003" customHeight="1">
      <c r="A438" s="167" t="s">
        <v>51</v>
      </c>
      <c r="B438" s="160">
        <v>19</v>
      </c>
      <c r="C438" s="48"/>
      <c r="D438" s="48"/>
      <c r="E438" s="48"/>
      <c r="F438" s="48"/>
      <c r="G438" s="48"/>
      <c r="H438" s="48"/>
      <c r="I438" s="48"/>
      <c r="J438" s="136">
        <f>J445+J446</f>
        <v>172.1</v>
      </c>
      <c r="K438" s="136">
        <f>K445+K446</f>
        <v>172.1</v>
      </c>
      <c r="L438" s="58">
        <f t="shared" si="47"/>
        <v>100</v>
      </c>
    </row>
    <row r="439" spans="1:12" ht="33.75" customHeight="1">
      <c r="A439" s="167" t="s">
        <v>28</v>
      </c>
      <c r="B439" s="160">
        <v>19</v>
      </c>
      <c r="C439" s="128" t="s">
        <v>101</v>
      </c>
      <c r="D439" s="48" t="s">
        <v>135</v>
      </c>
      <c r="E439" s="48"/>
      <c r="F439" s="48"/>
      <c r="G439" s="48"/>
      <c r="H439" s="48"/>
      <c r="I439" s="48"/>
      <c r="J439" s="136">
        <f>J440</f>
        <v>13</v>
      </c>
      <c r="K439" s="136">
        <f>K440</f>
        <v>13</v>
      </c>
      <c r="L439" s="58">
        <f t="shared" si="47"/>
        <v>100</v>
      </c>
    </row>
    <row r="440" spans="1:12" ht="37.9" customHeight="1">
      <c r="A440" s="167" t="s">
        <v>145</v>
      </c>
      <c r="B440" s="160">
        <v>19</v>
      </c>
      <c r="C440" s="128" t="s">
        <v>101</v>
      </c>
      <c r="D440" s="48" t="s">
        <v>135</v>
      </c>
      <c r="E440" s="48" t="s">
        <v>209</v>
      </c>
      <c r="F440" s="48"/>
      <c r="G440" s="48"/>
      <c r="H440" s="48"/>
      <c r="I440" s="48"/>
      <c r="J440" s="58">
        <f>SUM(J443)</f>
        <v>13</v>
      </c>
      <c r="K440" s="58">
        <f>SUM(K443)</f>
        <v>13</v>
      </c>
      <c r="L440" s="58">
        <f t="shared" si="47"/>
        <v>100</v>
      </c>
    </row>
    <row r="441" spans="1:12" ht="39.75" customHeight="1">
      <c r="A441" s="1" t="s">
        <v>320</v>
      </c>
      <c r="B441" s="160">
        <v>19</v>
      </c>
      <c r="C441" s="128" t="s">
        <v>101</v>
      </c>
      <c r="D441" s="48" t="s">
        <v>135</v>
      </c>
      <c r="E441" s="48" t="s">
        <v>209</v>
      </c>
      <c r="F441" s="48" t="s">
        <v>318</v>
      </c>
      <c r="G441" s="48"/>
      <c r="H441" s="48"/>
      <c r="I441" s="48"/>
      <c r="J441" s="58">
        <f>J442</f>
        <v>13</v>
      </c>
      <c r="K441" s="58">
        <f>K442</f>
        <v>13</v>
      </c>
      <c r="L441" s="58">
        <f t="shared" si="47"/>
        <v>100</v>
      </c>
    </row>
    <row r="442" spans="1:12" ht="39" customHeight="1">
      <c r="A442" s="1" t="s">
        <v>321</v>
      </c>
      <c r="B442" s="160">
        <v>19</v>
      </c>
      <c r="C442" s="128" t="s">
        <v>101</v>
      </c>
      <c r="D442" s="48" t="s">
        <v>135</v>
      </c>
      <c r="E442" s="48" t="s">
        <v>209</v>
      </c>
      <c r="F442" s="48" t="s">
        <v>319</v>
      </c>
      <c r="G442" s="48"/>
      <c r="H442" s="48"/>
      <c r="I442" s="48"/>
      <c r="J442" s="58">
        <f>J443</f>
        <v>13</v>
      </c>
      <c r="K442" s="58">
        <f>K443</f>
        <v>13</v>
      </c>
      <c r="L442" s="58">
        <f t="shared" si="47"/>
        <v>100</v>
      </c>
    </row>
    <row r="443" spans="1:12" ht="25.15" customHeight="1">
      <c r="A443" s="163" t="s">
        <v>149</v>
      </c>
      <c r="B443" s="160">
        <v>19</v>
      </c>
      <c r="C443" s="128" t="s">
        <v>101</v>
      </c>
      <c r="D443" s="48" t="s">
        <v>135</v>
      </c>
      <c r="E443" s="48" t="s">
        <v>209</v>
      </c>
      <c r="F443" s="48" t="s">
        <v>319</v>
      </c>
      <c r="G443" s="49" t="s">
        <v>159</v>
      </c>
      <c r="H443" s="48"/>
      <c r="I443" s="48"/>
      <c r="J443" s="58">
        <f>SUM(J444)</f>
        <v>13</v>
      </c>
      <c r="K443" s="58">
        <f>SUM(K444)</f>
        <v>13</v>
      </c>
      <c r="L443" s="58">
        <f t="shared" si="47"/>
        <v>100</v>
      </c>
    </row>
    <row r="444" spans="1:12" ht="33.6" customHeight="1">
      <c r="A444" s="1" t="s">
        <v>112</v>
      </c>
      <c r="B444" s="160">
        <v>19</v>
      </c>
      <c r="C444" s="128" t="s">
        <v>101</v>
      </c>
      <c r="D444" s="48" t="s">
        <v>135</v>
      </c>
      <c r="E444" s="48" t="s">
        <v>209</v>
      </c>
      <c r="F444" s="48" t="s">
        <v>319</v>
      </c>
      <c r="G444" s="49" t="s">
        <v>159</v>
      </c>
      <c r="H444" s="48" t="s">
        <v>154</v>
      </c>
      <c r="I444" s="48"/>
      <c r="J444" s="58">
        <f>SUM(J445)</f>
        <v>13</v>
      </c>
      <c r="K444" s="58">
        <f>SUM(K445)</f>
        <v>13</v>
      </c>
      <c r="L444" s="58">
        <f t="shared" si="47"/>
        <v>100</v>
      </c>
    </row>
    <row r="445" spans="1:12" ht="25.15" customHeight="1">
      <c r="A445" s="314" t="s">
        <v>346</v>
      </c>
      <c r="B445" s="160">
        <v>19</v>
      </c>
      <c r="C445" s="128" t="s">
        <v>101</v>
      </c>
      <c r="D445" s="48" t="s">
        <v>135</v>
      </c>
      <c r="E445" s="48" t="s">
        <v>209</v>
      </c>
      <c r="F445" s="48" t="s">
        <v>319</v>
      </c>
      <c r="G445" s="49" t="s">
        <v>159</v>
      </c>
      <c r="H445" s="48" t="s">
        <v>154</v>
      </c>
      <c r="I445" s="48" t="s">
        <v>137</v>
      </c>
      <c r="J445" s="58">
        <f>'прил 4'!I177</f>
        <v>13</v>
      </c>
      <c r="K445" s="58">
        <f>'прил 4'!J177</f>
        <v>13</v>
      </c>
      <c r="L445" s="58">
        <f t="shared" si="47"/>
        <v>100</v>
      </c>
    </row>
    <row r="446" spans="1:12" ht="25.15" customHeight="1">
      <c r="A446" s="140" t="s">
        <v>351</v>
      </c>
      <c r="B446" s="160">
        <v>19</v>
      </c>
      <c r="C446" s="48" t="s">
        <v>101</v>
      </c>
      <c r="D446" s="48" t="s">
        <v>160</v>
      </c>
      <c r="E446" s="48"/>
      <c r="F446" s="48"/>
      <c r="G446" s="49"/>
      <c r="H446" s="48"/>
      <c r="I446" s="48"/>
      <c r="J446" s="58">
        <f>J458+J452+J465+J470</f>
        <v>159.1</v>
      </c>
      <c r="K446" s="58">
        <f>K458+K452+K465+K470</f>
        <v>159.1</v>
      </c>
      <c r="L446" s="58">
        <f t="shared" si="47"/>
        <v>100</v>
      </c>
    </row>
    <row r="447" spans="1:12" ht="51.6" customHeight="1">
      <c r="A447" s="290" t="s">
        <v>303</v>
      </c>
      <c r="B447" s="160">
        <v>19</v>
      </c>
      <c r="C447" s="48" t="s">
        <v>101</v>
      </c>
      <c r="D447" s="48" t="s">
        <v>160</v>
      </c>
      <c r="E447" s="48" t="s">
        <v>91</v>
      </c>
      <c r="F447" s="48"/>
      <c r="G447" s="48"/>
      <c r="H447" s="48"/>
      <c r="I447" s="48"/>
      <c r="J447" s="58">
        <f>J451</f>
        <v>55.9</v>
      </c>
      <c r="K447" s="58">
        <f>K451</f>
        <v>55.9</v>
      </c>
      <c r="L447" s="58">
        <f t="shared" si="47"/>
        <v>100</v>
      </c>
    </row>
    <row r="448" spans="1:12" ht="50.45" customHeight="1">
      <c r="A448" s="125" t="s">
        <v>316</v>
      </c>
      <c r="B448" s="160">
        <v>19</v>
      </c>
      <c r="C448" s="48" t="s">
        <v>101</v>
      </c>
      <c r="D448" s="48" t="s">
        <v>160</v>
      </c>
      <c r="E448" s="48" t="s">
        <v>91</v>
      </c>
      <c r="F448" s="48" t="s">
        <v>315</v>
      </c>
      <c r="G448" s="48"/>
      <c r="H448" s="48"/>
      <c r="I448" s="48"/>
      <c r="J448" s="58">
        <f t="shared" ref="J448:K450" si="53">J449</f>
        <v>55.9</v>
      </c>
      <c r="K448" s="58">
        <f t="shared" si="53"/>
        <v>55.9</v>
      </c>
      <c r="L448" s="58">
        <f t="shared" si="47"/>
        <v>100</v>
      </c>
    </row>
    <row r="449" spans="1:12" ht="25.15" customHeight="1">
      <c r="A449" s="125" t="s">
        <v>317</v>
      </c>
      <c r="B449" s="160">
        <v>19</v>
      </c>
      <c r="C449" s="48" t="s">
        <v>101</v>
      </c>
      <c r="D449" s="48" t="s">
        <v>160</v>
      </c>
      <c r="E449" s="48" t="s">
        <v>91</v>
      </c>
      <c r="F449" s="48" t="s">
        <v>314</v>
      </c>
      <c r="G449" s="48"/>
      <c r="H449" s="48"/>
      <c r="I449" s="48"/>
      <c r="J449" s="58">
        <f t="shared" si="53"/>
        <v>55.9</v>
      </c>
      <c r="K449" s="58">
        <f t="shared" si="53"/>
        <v>55.9</v>
      </c>
      <c r="L449" s="58">
        <f t="shared" si="47"/>
        <v>100</v>
      </c>
    </row>
    <row r="450" spans="1:12" ht="25.15" customHeight="1">
      <c r="A450" s="1" t="s">
        <v>133</v>
      </c>
      <c r="B450" s="160">
        <v>19</v>
      </c>
      <c r="C450" s="48" t="s">
        <v>101</v>
      </c>
      <c r="D450" s="48" t="s">
        <v>160</v>
      </c>
      <c r="E450" s="48" t="s">
        <v>91</v>
      </c>
      <c r="F450" s="48" t="s">
        <v>314</v>
      </c>
      <c r="G450" s="49" t="s">
        <v>135</v>
      </c>
      <c r="H450" s="48"/>
      <c r="I450" s="48"/>
      <c r="J450" s="58">
        <f t="shared" si="53"/>
        <v>55.9</v>
      </c>
      <c r="K450" s="58">
        <f t="shared" si="53"/>
        <v>55.9</v>
      </c>
      <c r="L450" s="58">
        <f t="shared" si="47"/>
        <v>100</v>
      </c>
    </row>
    <row r="451" spans="1:12" ht="52.5" customHeight="1">
      <c r="A451" s="1" t="s">
        <v>143</v>
      </c>
      <c r="B451" s="160">
        <v>19</v>
      </c>
      <c r="C451" s="48" t="s">
        <v>101</v>
      </c>
      <c r="D451" s="48" t="s">
        <v>160</v>
      </c>
      <c r="E451" s="48" t="s">
        <v>91</v>
      </c>
      <c r="F451" s="48" t="s">
        <v>314</v>
      </c>
      <c r="G451" s="49" t="s">
        <v>135</v>
      </c>
      <c r="H451" s="49" t="s">
        <v>136</v>
      </c>
      <c r="I451" s="49"/>
      <c r="J451" s="58">
        <f>SUM(J452)</f>
        <v>55.9</v>
      </c>
      <c r="K451" s="58">
        <f>SUM(K452)</f>
        <v>55.9</v>
      </c>
      <c r="L451" s="58">
        <f t="shared" si="47"/>
        <v>100</v>
      </c>
    </row>
    <row r="452" spans="1:12" ht="25.15" customHeight="1">
      <c r="A452" s="314" t="s">
        <v>346</v>
      </c>
      <c r="B452" s="160">
        <v>19</v>
      </c>
      <c r="C452" s="48" t="s">
        <v>101</v>
      </c>
      <c r="D452" s="48" t="s">
        <v>160</v>
      </c>
      <c r="E452" s="48" t="s">
        <v>91</v>
      </c>
      <c r="F452" s="48" t="s">
        <v>314</v>
      </c>
      <c r="G452" s="49" t="s">
        <v>135</v>
      </c>
      <c r="H452" s="49" t="s">
        <v>136</v>
      </c>
      <c r="I452" s="49" t="s">
        <v>137</v>
      </c>
      <c r="J452" s="58">
        <f>'прил 3'!J54</f>
        <v>55.9</v>
      </c>
      <c r="K452" s="58">
        <f>'прил 3'!K54</f>
        <v>55.9</v>
      </c>
      <c r="L452" s="58">
        <f t="shared" si="47"/>
        <v>100</v>
      </c>
    </row>
    <row r="453" spans="1:12" ht="81" customHeight="1">
      <c r="A453" s="161" t="s">
        <v>302</v>
      </c>
      <c r="B453" s="160">
        <v>19</v>
      </c>
      <c r="C453" s="48" t="s">
        <v>101</v>
      </c>
      <c r="D453" s="48" t="s">
        <v>160</v>
      </c>
      <c r="E453" s="48" t="s">
        <v>186</v>
      </c>
      <c r="F453" s="48"/>
      <c r="G453" s="49"/>
      <c r="H453" s="49"/>
      <c r="I453" s="49"/>
      <c r="J453" s="58">
        <f>J456</f>
        <v>1.8</v>
      </c>
      <c r="K453" s="58">
        <f>K456</f>
        <v>1.8</v>
      </c>
      <c r="L453" s="58">
        <f t="shared" si="47"/>
        <v>100</v>
      </c>
    </row>
    <row r="454" spans="1:12" ht="35.450000000000003" customHeight="1">
      <c r="A454" s="1" t="s">
        <v>320</v>
      </c>
      <c r="B454" s="160">
        <v>19</v>
      </c>
      <c r="C454" s="48" t="s">
        <v>101</v>
      </c>
      <c r="D454" s="48" t="s">
        <v>160</v>
      </c>
      <c r="E454" s="48" t="s">
        <v>186</v>
      </c>
      <c r="F454" s="48" t="s">
        <v>318</v>
      </c>
      <c r="G454" s="49"/>
      <c r="H454" s="49"/>
      <c r="I454" s="49"/>
      <c r="J454" s="58">
        <f t="shared" ref="J454:K457" si="54">J455</f>
        <v>1.8</v>
      </c>
      <c r="K454" s="58">
        <f t="shared" si="54"/>
        <v>1.8</v>
      </c>
      <c r="L454" s="58">
        <f t="shared" si="47"/>
        <v>100</v>
      </c>
    </row>
    <row r="455" spans="1:12" ht="35.450000000000003" customHeight="1">
      <c r="A455" s="1" t="s">
        <v>321</v>
      </c>
      <c r="B455" s="160">
        <v>19</v>
      </c>
      <c r="C455" s="48" t="s">
        <v>101</v>
      </c>
      <c r="D455" s="48" t="s">
        <v>160</v>
      </c>
      <c r="E455" s="48" t="s">
        <v>186</v>
      </c>
      <c r="F455" s="48" t="s">
        <v>319</v>
      </c>
      <c r="G455" s="49"/>
      <c r="H455" s="49"/>
      <c r="I455" s="49"/>
      <c r="J455" s="58">
        <f t="shared" si="54"/>
        <v>1.8</v>
      </c>
      <c r="K455" s="58">
        <f t="shared" si="54"/>
        <v>1.8</v>
      </c>
      <c r="L455" s="58">
        <f t="shared" si="47"/>
        <v>100</v>
      </c>
    </row>
    <row r="456" spans="1:12" ht="25.15" customHeight="1">
      <c r="A456" s="1" t="s">
        <v>133</v>
      </c>
      <c r="B456" s="160">
        <v>19</v>
      </c>
      <c r="C456" s="48" t="s">
        <v>101</v>
      </c>
      <c r="D456" s="48" t="s">
        <v>160</v>
      </c>
      <c r="E456" s="48" t="s">
        <v>186</v>
      </c>
      <c r="F456" s="48" t="s">
        <v>319</v>
      </c>
      <c r="G456" s="48" t="s">
        <v>135</v>
      </c>
      <c r="H456" s="48"/>
      <c r="I456" s="48"/>
      <c r="J456" s="58">
        <f t="shared" si="54"/>
        <v>1.8</v>
      </c>
      <c r="K456" s="58">
        <f t="shared" si="54"/>
        <v>1.8</v>
      </c>
      <c r="L456" s="58">
        <f t="shared" si="47"/>
        <v>100</v>
      </c>
    </row>
    <row r="457" spans="1:12" ht="48.6" customHeight="1">
      <c r="A457" s="1" t="s">
        <v>143</v>
      </c>
      <c r="B457" s="160">
        <v>19</v>
      </c>
      <c r="C457" s="48" t="s">
        <v>101</v>
      </c>
      <c r="D457" s="48" t="s">
        <v>160</v>
      </c>
      <c r="E457" s="48" t="s">
        <v>186</v>
      </c>
      <c r="F457" s="48" t="s">
        <v>319</v>
      </c>
      <c r="G457" s="48" t="s">
        <v>135</v>
      </c>
      <c r="H457" s="48" t="s">
        <v>136</v>
      </c>
      <c r="I457" s="48"/>
      <c r="J457" s="58">
        <f t="shared" si="54"/>
        <v>1.8</v>
      </c>
      <c r="K457" s="58">
        <f t="shared" si="54"/>
        <v>1.8</v>
      </c>
      <c r="L457" s="58">
        <f t="shared" ref="L457:L520" si="55">K457/J457*100</f>
        <v>100</v>
      </c>
    </row>
    <row r="458" spans="1:12" ht="25.15" customHeight="1">
      <c r="A458" s="314" t="s">
        <v>346</v>
      </c>
      <c r="B458" s="160">
        <v>19</v>
      </c>
      <c r="C458" s="48" t="s">
        <v>101</v>
      </c>
      <c r="D458" s="48" t="s">
        <v>160</v>
      </c>
      <c r="E458" s="48" t="s">
        <v>186</v>
      </c>
      <c r="F458" s="48" t="s">
        <v>319</v>
      </c>
      <c r="G458" s="48" t="s">
        <v>135</v>
      </c>
      <c r="H458" s="48" t="s">
        <v>136</v>
      </c>
      <c r="I458" s="48" t="s">
        <v>137</v>
      </c>
      <c r="J458" s="58">
        <f>'прил 3'!J57</f>
        <v>1.8</v>
      </c>
      <c r="K458" s="58">
        <f>'прил 3'!K57</f>
        <v>1.8</v>
      </c>
      <c r="L458" s="58">
        <f t="shared" si="55"/>
        <v>100</v>
      </c>
    </row>
    <row r="459" spans="1:12" ht="33.75" customHeight="1">
      <c r="A459" s="140" t="s">
        <v>353</v>
      </c>
      <c r="B459" s="160">
        <v>19</v>
      </c>
      <c r="C459" s="48" t="s">
        <v>101</v>
      </c>
      <c r="D459" s="48" t="s">
        <v>159</v>
      </c>
      <c r="E459" s="48"/>
      <c r="F459" s="48"/>
      <c r="G459" s="49"/>
      <c r="H459" s="49"/>
      <c r="I459" s="49"/>
      <c r="J459" s="58">
        <f>J460</f>
        <v>101.4</v>
      </c>
      <c r="K459" s="58">
        <f>K460</f>
        <v>101.4</v>
      </c>
      <c r="L459" s="58">
        <f t="shared" si="55"/>
        <v>100</v>
      </c>
    </row>
    <row r="460" spans="1:12" ht="82.9" customHeight="1">
      <c r="A460" s="366" t="s">
        <v>304</v>
      </c>
      <c r="B460" s="160">
        <v>19</v>
      </c>
      <c r="C460" s="48" t="s">
        <v>101</v>
      </c>
      <c r="D460" s="48" t="s">
        <v>159</v>
      </c>
      <c r="E460" s="48" t="s">
        <v>90</v>
      </c>
      <c r="F460" s="48"/>
      <c r="G460" s="49"/>
      <c r="H460" s="49"/>
      <c r="I460" s="49"/>
      <c r="J460" s="58">
        <f>J461+J466</f>
        <v>101.4</v>
      </c>
      <c r="K460" s="58">
        <f>K461+K466</f>
        <v>101.4</v>
      </c>
      <c r="L460" s="58">
        <f t="shared" si="55"/>
        <v>100</v>
      </c>
    </row>
    <row r="461" spans="1:12" ht="47.25">
      <c r="A461" s="125" t="s">
        <v>316</v>
      </c>
      <c r="B461" s="160">
        <v>19</v>
      </c>
      <c r="C461" s="48" t="s">
        <v>101</v>
      </c>
      <c r="D461" s="48" t="s">
        <v>159</v>
      </c>
      <c r="E461" s="48" t="s">
        <v>90</v>
      </c>
      <c r="F461" s="48" t="s">
        <v>315</v>
      </c>
      <c r="G461" s="49"/>
      <c r="H461" s="49"/>
      <c r="I461" s="49"/>
      <c r="J461" s="58">
        <f>J462</f>
        <v>68.5</v>
      </c>
      <c r="K461" s="58">
        <f>K462</f>
        <v>68.400000000000006</v>
      </c>
      <c r="L461" s="58">
        <f t="shared" si="55"/>
        <v>99.854014598540147</v>
      </c>
    </row>
    <row r="462" spans="1:12" ht="25.15" customHeight="1">
      <c r="A462" s="125" t="s">
        <v>317</v>
      </c>
      <c r="B462" s="160">
        <v>19</v>
      </c>
      <c r="C462" s="48" t="s">
        <v>101</v>
      </c>
      <c r="D462" s="48" t="s">
        <v>159</v>
      </c>
      <c r="E462" s="48" t="s">
        <v>90</v>
      </c>
      <c r="F462" s="48" t="s">
        <v>314</v>
      </c>
      <c r="G462" s="48"/>
      <c r="H462" s="48"/>
      <c r="I462" s="48"/>
      <c r="J462" s="58">
        <f>SUM(J464)</f>
        <v>68.5</v>
      </c>
      <c r="K462" s="58">
        <f>SUM(K464)</f>
        <v>68.400000000000006</v>
      </c>
      <c r="L462" s="58">
        <f t="shared" si="55"/>
        <v>99.854014598540147</v>
      </c>
    </row>
    <row r="463" spans="1:12" ht="25.15" customHeight="1">
      <c r="A463" s="125" t="s">
        <v>133</v>
      </c>
      <c r="B463" s="160">
        <v>19</v>
      </c>
      <c r="C463" s="48" t="s">
        <v>101</v>
      </c>
      <c r="D463" s="48" t="s">
        <v>159</v>
      </c>
      <c r="E463" s="48" t="s">
        <v>90</v>
      </c>
      <c r="F463" s="48" t="s">
        <v>314</v>
      </c>
      <c r="G463" s="48" t="s">
        <v>135</v>
      </c>
      <c r="H463" s="48"/>
      <c r="I463" s="48"/>
      <c r="J463" s="58">
        <f>J464</f>
        <v>68.5</v>
      </c>
      <c r="K463" s="58">
        <f>K464</f>
        <v>68.400000000000006</v>
      </c>
      <c r="L463" s="58">
        <f t="shared" si="55"/>
        <v>99.854014598540147</v>
      </c>
    </row>
    <row r="464" spans="1:12" ht="52.15" customHeight="1">
      <c r="A464" s="1" t="s">
        <v>143</v>
      </c>
      <c r="B464" s="160">
        <v>19</v>
      </c>
      <c r="C464" s="48" t="s">
        <v>101</v>
      </c>
      <c r="D464" s="48" t="s">
        <v>159</v>
      </c>
      <c r="E464" s="48" t="s">
        <v>90</v>
      </c>
      <c r="F464" s="48" t="s">
        <v>314</v>
      </c>
      <c r="G464" s="48" t="s">
        <v>135</v>
      </c>
      <c r="H464" s="48" t="s">
        <v>136</v>
      </c>
      <c r="I464" s="48"/>
      <c r="J464" s="58">
        <f>SUM(J465)</f>
        <v>68.5</v>
      </c>
      <c r="K464" s="58">
        <f>K465</f>
        <v>68.400000000000006</v>
      </c>
      <c r="L464" s="58">
        <f t="shared" si="55"/>
        <v>99.854014598540147</v>
      </c>
    </row>
    <row r="465" spans="1:13" ht="25.15" customHeight="1">
      <c r="A465" s="314" t="s">
        <v>346</v>
      </c>
      <c r="B465" s="160">
        <v>19</v>
      </c>
      <c r="C465" s="48" t="s">
        <v>101</v>
      </c>
      <c r="D465" s="48" t="s">
        <v>159</v>
      </c>
      <c r="E465" s="48" t="s">
        <v>90</v>
      </c>
      <c r="F465" s="48" t="s">
        <v>314</v>
      </c>
      <c r="G465" s="48" t="s">
        <v>135</v>
      </c>
      <c r="H465" s="48" t="s">
        <v>136</v>
      </c>
      <c r="I465" s="48" t="s">
        <v>137</v>
      </c>
      <c r="J465" s="58">
        <f>'прил 3'!J61</f>
        <v>68.5</v>
      </c>
      <c r="K465" s="58">
        <f>'прил 3'!K61</f>
        <v>68.400000000000006</v>
      </c>
      <c r="L465" s="58">
        <f t="shared" si="55"/>
        <v>99.854014598540147</v>
      </c>
    </row>
    <row r="466" spans="1:13" ht="34.9" customHeight="1">
      <c r="A466" s="1" t="s">
        <v>320</v>
      </c>
      <c r="B466" s="160">
        <v>19</v>
      </c>
      <c r="C466" s="48" t="s">
        <v>101</v>
      </c>
      <c r="D466" s="48" t="s">
        <v>159</v>
      </c>
      <c r="E466" s="48" t="s">
        <v>90</v>
      </c>
      <c r="F466" s="48" t="s">
        <v>318</v>
      </c>
      <c r="G466" s="49"/>
      <c r="H466" s="49"/>
      <c r="I466" s="49"/>
      <c r="J466" s="58">
        <f>J467</f>
        <v>32.9</v>
      </c>
      <c r="K466" s="58">
        <f>K467</f>
        <v>33</v>
      </c>
      <c r="L466" s="58">
        <f t="shared" si="55"/>
        <v>100.30395136778117</v>
      </c>
    </row>
    <row r="467" spans="1:13" ht="34.9" customHeight="1">
      <c r="A467" s="1" t="s">
        <v>321</v>
      </c>
      <c r="B467" s="160">
        <v>19</v>
      </c>
      <c r="C467" s="48" t="s">
        <v>101</v>
      </c>
      <c r="D467" s="48" t="s">
        <v>159</v>
      </c>
      <c r="E467" s="48" t="s">
        <v>90</v>
      </c>
      <c r="F467" s="48" t="s">
        <v>319</v>
      </c>
      <c r="G467" s="48"/>
      <c r="H467" s="48"/>
      <c r="I467" s="48"/>
      <c r="J467" s="58">
        <f>SUM(J469)</f>
        <v>32.9</v>
      </c>
      <c r="K467" s="58">
        <f>SUM(K469)</f>
        <v>33</v>
      </c>
      <c r="L467" s="58">
        <f t="shared" si="55"/>
        <v>100.30395136778117</v>
      </c>
    </row>
    <row r="468" spans="1:13" ht="34.9" customHeight="1">
      <c r="A468" s="125" t="s">
        <v>133</v>
      </c>
      <c r="B468" s="160">
        <v>19</v>
      </c>
      <c r="C468" s="48" t="s">
        <v>101</v>
      </c>
      <c r="D468" s="48" t="s">
        <v>159</v>
      </c>
      <c r="E468" s="48" t="s">
        <v>90</v>
      </c>
      <c r="F468" s="48" t="s">
        <v>319</v>
      </c>
      <c r="G468" s="48" t="s">
        <v>135</v>
      </c>
      <c r="H468" s="48"/>
      <c r="I468" s="48"/>
      <c r="J468" s="58">
        <f>J469</f>
        <v>32.9</v>
      </c>
      <c r="K468" s="58">
        <f>K469</f>
        <v>33</v>
      </c>
      <c r="L468" s="58">
        <f t="shared" si="55"/>
        <v>100.30395136778117</v>
      </c>
    </row>
    <row r="469" spans="1:13" ht="52.15" customHeight="1">
      <c r="A469" s="1" t="s">
        <v>143</v>
      </c>
      <c r="B469" s="160">
        <v>19</v>
      </c>
      <c r="C469" s="48" t="s">
        <v>101</v>
      </c>
      <c r="D469" s="48" t="s">
        <v>159</v>
      </c>
      <c r="E469" s="48" t="s">
        <v>90</v>
      </c>
      <c r="F469" s="48" t="s">
        <v>319</v>
      </c>
      <c r="G469" s="48" t="s">
        <v>135</v>
      </c>
      <c r="H469" s="48" t="s">
        <v>136</v>
      </c>
      <c r="I469" s="48"/>
      <c r="J469" s="58">
        <f>SUM(J470)</f>
        <v>32.9</v>
      </c>
      <c r="K469" s="58">
        <f>K470</f>
        <v>33</v>
      </c>
      <c r="L469" s="58">
        <f t="shared" si="55"/>
        <v>100.30395136778117</v>
      </c>
    </row>
    <row r="470" spans="1:13" ht="21.6" customHeight="1">
      <c r="A470" s="314" t="s">
        <v>346</v>
      </c>
      <c r="B470" s="160">
        <v>19</v>
      </c>
      <c r="C470" s="48" t="s">
        <v>101</v>
      </c>
      <c r="D470" s="48" t="s">
        <v>159</v>
      </c>
      <c r="E470" s="48" t="s">
        <v>90</v>
      </c>
      <c r="F470" s="48" t="s">
        <v>319</v>
      </c>
      <c r="G470" s="48" t="s">
        <v>135</v>
      </c>
      <c r="H470" s="48" t="s">
        <v>136</v>
      </c>
      <c r="I470" s="48" t="s">
        <v>137</v>
      </c>
      <c r="J470" s="58">
        <f>'прил 3'!J63</f>
        <v>32.9</v>
      </c>
      <c r="K470" s="58">
        <f>'прил 3'!K63</f>
        <v>33</v>
      </c>
      <c r="L470" s="58">
        <f t="shared" si="55"/>
        <v>100.30395136778117</v>
      </c>
    </row>
    <row r="471" spans="1:13" s="132" customFormat="1" ht="46.15" customHeight="1">
      <c r="A471" s="298" t="s">
        <v>365</v>
      </c>
      <c r="B471" s="335" t="s">
        <v>225</v>
      </c>
      <c r="C471" s="335"/>
      <c r="D471" s="335"/>
      <c r="E471" s="334"/>
      <c r="F471" s="334"/>
      <c r="G471" s="335"/>
      <c r="H471" s="135"/>
      <c r="I471" s="135"/>
      <c r="J471" s="136">
        <f>J473</f>
        <v>3</v>
      </c>
      <c r="K471" s="136">
        <f>SUM(K473)</f>
        <v>3</v>
      </c>
      <c r="L471" s="58">
        <f t="shared" si="55"/>
        <v>100</v>
      </c>
      <c r="M471" s="436"/>
    </row>
    <row r="472" spans="1:13" s="132" customFormat="1" ht="39" customHeight="1">
      <c r="A472" s="299" t="s">
        <v>26</v>
      </c>
      <c r="B472" s="338" t="s">
        <v>225</v>
      </c>
      <c r="C472" s="338" t="s">
        <v>101</v>
      </c>
      <c r="D472" s="48" t="s">
        <v>135</v>
      </c>
      <c r="E472" s="334"/>
      <c r="F472" s="334"/>
      <c r="G472" s="335"/>
      <c r="H472" s="135"/>
      <c r="I472" s="135"/>
      <c r="J472" s="136">
        <f>J473</f>
        <v>3</v>
      </c>
      <c r="K472" s="136">
        <f>K473</f>
        <v>3</v>
      </c>
      <c r="L472" s="58">
        <f t="shared" si="55"/>
        <v>100</v>
      </c>
      <c r="M472" s="436"/>
    </row>
    <row r="473" spans="1:13" ht="27.6" customHeight="1">
      <c r="A473" s="299" t="s">
        <v>25</v>
      </c>
      <c r="B473" s="338" t="s">
        <v>225</v>
      </c>
      <c r="C473" s="338" t="s">
        <v>101</v>
      </c>
      <c r="D473" s="48" t="s">
        <v>135</v>
      </c>
      <c r="E473" s="336">
        <v>42310</v>
      </c>
      <c r="F473" s="337"/>
      <c r="G473" s="338"/>
      <c r="H473" s="48"/>
      <c r="I473" s="48"/>
      <c r="J473" s="58">
        <f>J476</f>
        <v>3</v>
      </c>
      <c r="K473" s="58">
        <f>K476</f>
        <v>3</v>
      </c>
      <c r="L473" s="58">
        <f t="shared" si="55"/>
        <v>100</v>
      </c>
    </row>
    <row r="474" spans="1:13" ht="32.450000000000003" customHeight="1">
      <c r="A474" s="1" t="s">
        <v>320</v>
      </c>
      <c r="B474" s="338" t="s">
        <v>225</v>
      </c>
      <c r="C474" s="338" t="s">
        <v>101</v>
      </c>
      <c r="D474" s="48" t="s">
        <v>135</v>
      </c>
      <c r="E474" s="336">
        <v>42310</v>
      </c>
      <c r="F474" s="337">
        <v>200</v>
      </c>
      <c r="G474" s="338"/>
      <c r="H474" s="48"/>
      <c r="I474" s="48"/>
      <c r="J474" s="58">
        <f t="shared" ref="J474:K476" si="56">J475</f>
        <v>3</v>
      </c>
      <c r="K474" s="58">
        <f t="shared" si="56"/>
        <v>3</v>
      </c>
      <c r="L474" s="58">
        <f t="shared" si="55"/>
        <v>100</v>
      </c>
    </row>
    <row r="475" spans="1:13" ht="37.15" customHeight="1">
      <c r="A475" s="1" t="s">
        <v>321</v>
      </c>
      <c r="B475" s="338" t="s">
        <v>225</v>
      </c>
      <c r="C475" s="338" t="s">
        <v>101</v>
      </c>
      <c r="D475" s="48" t="s">
        <v>135</v>
      </c>
      <c r="E475" s="336">
        <v>42310</v>
      </c>
      <c r="F475" s="337">
        <v>240</v>
      </c>
      <c r="G475" s="338"/>
      <c r="H475" s="48"/>
      <c r="I475" s="48"/>
      <c r="J475" s="58">
        <f t="shared" si="56"/>
        <v>3</v>
      </c>
      <c r="K475" s="58">
        <f t="shared" si="56"/>
        <v>3</v>
      </c>
      <c r="L475" s="58">
        <f t="shared" si="55"/>
        <v>100</v>
      </c>
    </row>
    <row r="476" spans="1:13" ht="25.15" customHeight="1">
      <c r="A476" s="165" t="s">
        <v>133</v>
      </c>
      <c r="B476" s="338" t="s">
        <v>225</v>
      </c>
      <c r="C476" s="338" t="s">
        <v>101</v>
      </c>
      <c r="D476" s="48" t="s">
        <v>135</v>
      </c>
      <c r="E476" s="336">
        <v>42310</v>
      </c>
      <c r="F476" s="337">
        <v>240</v>
      </c>
      <c r="G476" s="338" t="s">
        <v>135</v>
      </c>
      <c r="H476" s="48"/>
      <c r="I476" s="48"/>
      <c r="J476" s="58">
        <f t="shared" si="56"/>
        <v>3</v>
      </c>
      <c r="K476" s="58">
        <f t="shared" si="56"/>
        <v>3</v>
      </c>
      <c r="L476" s="58">
        <f t="shared" si="55"/>
        <v>100</v>
      </c>
    </row>
    <row r="477" spans="1:13" ht="25.15" customHeight="1">
      <c r="A477" s="611" t="s">
        <v>148</v>
      </c>
      <c r="B477" s="338" t="s">
        <v>225</v>
      </c>
      <c r="C477" s="338" t="s">
        <v>101</v>
      </c>
      <c r="D477" s="48" t="s">
        <v>135</v>
      </c>
      <c r="E477" s="336">
        <v>42310</v>
      </c>
      <c r="F477" s="337">
        <v>240</v>
      </c>
      <c r="G477" s="338" t="s">
        <v>135</v>
      </c>
      <c r="H477" s="48" t="s">
        <v>173</v>
      </c>
      <c r="I477" s="48"/>
      <c r="J477" s="58">
        <f>J478</f>
        <v>3</v>
      </c>
      <c r="K477" s="58">
        <f>SUM(K478)</f>
        <v>3</v>
      </c>
      <c r="L477" s="58">
        <f t="shared" si="55"/>
        <v>100</v>
      </c>
    </row>
    <row r="478" spans="1:13" ht="25.15" customHeight="1">
      <c r="A478" s="615" t="s">
        <v>346</v>
      </c>
      <c r="B478" s="338" t="s">
        <v>225</v>
      </c>
      <c r="C478" s="338" t="s">
        <v>101</v>
      </c>
      <c r="D478" s="48" t="s">
        <v>135</v>
      </c>
      <c r="E478" s="336">
        <v>42310</v>
      </c>
      <c r="F478" s="337">
        <v>240</v>
      </c>
      <c r="G478" s="338" t="s">
        <v>135</v>
      </c>
      <c r="H478" s="48" t="s">
        <v>173</v>
      </c>
      <c r="I478" s="48" t="s">
        <v>137</v>
      </c>
      <c r="J478" s="58">
        <f>'прил 3'!J105</f>
        <v>3</v>
      </c>
      <c r="K478" s="58">
        <f>'прил 3'!K105</f>
        <v>3</v>
      </c>
      <c r="L478" s="58">
        <f t="shared" si="55"/>
        <v>100</v>
      </c>
    </row>
    <row r="479" spans="1:13" s="132" customFormat="1" ht="40.15" customHeight="1">
      <c r="A479" s="3" t="s">
        <v>388</v>
      </c>
      <c r="B479" s="329">
        <v>29</v>
      </c>
      <c r="C479" s="135"/>
      <c r="D479" s="329"/>
      <c r="E479" s="135"/>
      <c r="F479" s="135"/>
      <c r="G479" s="327"/>
      <c r="H479" s="327"/>
      <c r="I479" s="327"/>
      <c r="J479" s="136">
        <f>SUM(J481)</f>
        <v>5</v>
      </c>
      <c r="K479" s="136">
        <f>SUM(K481)</f>
        <v>5</v>
      </c>
      <c r="L479" s="58">
        <f t="shared" si="55"/>
        <v>100</v>
      </c>
      <c r="M479" s="278"/>
    </row>
    <row r="480" spans="1:13" s="132" customFormat="1" ht="35.450000000000003" customHeight="1">
      <c r="A480" s="226" t="s">
        <v>33</v>
      </c>
      <c r="B480" s="160">
        <v>29</v>
      </c>
      <c r="C480" s="128" t="s">
        <v>101</v>
      </c>
      <c r="D480" s="48" t="s">
        <v>135</v>
      </c>
      <c r="E480" s="134"/>
      <c r="F480" s="134"/>
      <c r="G480" s="327"/>
      <c r="H480" s="327"/>
      <c r="I480" s="327"/>
      <c r="J480" s="136">
        <f>J481</f>
        <v>5</v>
      </c>
      <c r="K480" s="136">
        <f>K481</f>
        <v>5</v>
      </c>
      <c r="L480" s="58">
        <f t="shared" si="55"/>
        <v>100</v>
      </c>
      <c r="M480" s="436"/>
    </row>
    <row r="481" spans="1:13" ht="22.15" customHeight="1">
      <c r="A481" s="289" t="s">
        <v>34</v>
      </c>
      <c r="B481" s="160">
        <v>29</v>
      </c>
      <c r="C481" s="128" t="s">
        <v>101</v>
      </c>
      <c r="D481" s="48" t="s">
        <v>135</v>
      </c>
      <c r="E481" s="128" t="s">
        <v>192</v>
      </c>
      <c r="F481" s="128"/>
      <c r="G481" s="49"/>
      <c r="H481" s="49"/>
      <c r="I481" s="49"/>
      <c r="J481" s="58">
        <f>SUM(J486)</f>
        <v>5</v>
      </c>
      <c r="K481" s="58">
        <f>SUM(K486)</f>
        <v>5</v>
      </c>
      <c r="L481" s="58">
        <f t="shared" si="55"/>
        <v>100</v>
      </c>
    </row>
    <row r="482" spans="1:13" ht="39.6" customHeight="1">
      <c r="A482" s="165" t="s">
        <v>320</v>
      </c>
      <c r="B482" s="160">
        <v>29</v>
      </c>
      <c r="C482" s="128" t="s">
        <v>101</v>
      </c>
      <c r="D482" s="48" t="s">
        <v>135</v>
      </c>
      <c r="E482" s="128" t="s">
        <v>192</v>
      </c>
      <c r="F482" s="128" t="s">
        <v>318</v>
      </c>
      <c r="G482" s="49"/>
      <c r="H482" s="49"/>
      <c r="I482" s="49"/>
      <c r="J482" s="58">
        <f t="shared" ref="J482:K484" si="57">J483</f>
        <v>5</v>
      </c>
      <c r="K482" s="58">
        <f t="shared" si="57"/>
        <v>5</v>
      </c>
      <c r="L482" s="58">
        <f t="shared" si="55"/>
        <v>100</v>
      </c>
    </row>
    <row r="483" spans="1:13" ht="38.25" customHeight="1">
      <c r="A483" s="165" t="s">
        <v>321</v>
      </c>
      <c r="B483" s="160">
        <v>29</v>
      </c>
      <c r="C483" s="128" t="s">
        <v>101</v>
      </c>
      <c r="D483" s="48" t="s">
        <v>135</v>
      </c>
      <c r="E483" s="128" t="s">
        <v>192</v>
      </c>
      <c r="F483" s="128" t="s">
        <v>319</v>
      </c>
      <c r="G483" s="49"/>
      <c r="H483" s="49"/>
      <c r="I483" s="49"/>
      <c r="J483" s="58">
        <f t="shared" si="57"/>
        <v>5</v>
      </c>
      <c r="K483" s="58">
        <f t="shared" si="57"/>
        <v>5</v>
      </c>
      <c r="L483" s="58">
        <f t="shared" si="55"/>
        <v>100</v>
      </c>
    </row>
    <row r="484" spans="1:13" ht="25.15" customHeight="1">
      <c r="A484" s="1" t="s">
        <v>150</v>
      </c>
      <c r="B484" s="160">
        <v>29</v>
      </c>
      <c r="C484" s="128" t="s">
        <v>101</v>
      </c>
      <c r="D484" s="48" t="s">
        <v>135</v>
      </c>
      <c r="E484" s="128" t="s">
        <v>192</v>
      </c>
      <c r="F484" s="128" t="s">
        <v>319</v>
      </c>
      <c r="G484" s="160" t="s">
        <v>136</v>
      </c>
      <c r="H484" s="49"/>
      <c r="I484" s="49"/>
      <c r="J484" s="58">
        <f t="shared" si="57"/>
        <v>5</v>
      </c>
      <c r="K484" s="58">
        <f t="shared" si="57"/>
        <v>5</v>
      </c>
      <c r="L484" s="58">
        <f t="shared" si="55"/>
        <v>100</v>
      </c>
    </row>
    <row r="485" spans="1:13" ht="25.15" customHeight="1">
      <c r="A485" s="300" t="s">
        <v>113</v>
      </c>
      <c r="B485" s="160">
        <v>29</v>
      </c>
      <c r="C485" s="128" t="s">
        <v>101</v>
      </c>
      <c r="D485" s="48" t="s">
        <v>135</v>
      </c>
      <c r="E485" s="128" t="s">
        <v>192</v>
      </c>
      <c r="F485" s="128" t="s">
        <v>319</v>
      </c>
      <c r="G485" s="160" t="s">
        <v>136</v>
      </c>
      <c r="H485" s="160">
        <v>12</v>
      </c>
      <c r="I485" s="49"/>
      <c r="J485" s="58">
        <f>SUM(J486)</f>
        <v>5</v>
      </c>
      <c r="K485" s="136">
        <f>K486</f>
        <v>5</v>
      </c>
      <c r="L485" s="58">
        <f t="shared" si="55"/>
        <v>100</v>
      </c>
    </row>
    <row r="486" spans="1:13" ht="25.15" customHeight="1">
      <c r="A486" s="615" t="s">
        <v>346</v>
      </c>
      <c r="B486" s="160">
        <v>29</v>
      </c>
      <c r="C486" s="128" t="s">
        <v>101</v>
      </c>
      <c r="D486" s="48" t="s">
        <v>135</v>
      </c>
      <c r="E486" s="128" t="s">
        <v>192</v>
      </c>
      <c r="F486" s="128" t="s">
        <v>319</v>
      </c>
      <c r="G486" s="160" t="s">
        <v>136</v>
      </c>
      <c r="H486" s="160">
        <v>12</v>
      </c>
      <c r="I486" s="49" t="s">
        <v>137</v>
      </c>
      <c r="J486" s="58">
        <f>'прил 4'!I228</f>
        <v>5</v>
      </c>
      <c r="K486" s="58">
        <f>'прил 4'!J228</f>
        <v>5</v>
      </c>
      <c r="L486" s="58">
        <f t="shared" si="55"/>
        <v>100</v>
      </c>
    </row>
    <row r="487" spans="1:13" s="132" customFormat="1" ht="61.15" customHeight="1">
      <c r="A487" s="168" t="s">
        <v>387</v>
      </c>
      <c r="B487" s="329">
        <v>31</v>
      </c>
      <c r="C487" s="134"/>
      <c r="D487" s="134"/>
      <c r="E487" s="134"/>
      <c r="F487" s="134"/>
      <c r="G487" s="135"/>
      <c r="H487" s="135"/>
      <c r="I487" s="135"/>
      <c r="J487" s="136">
        <f>J489</f>
        <v>2</v>
      </c>
      <c r="K487" s="136">
        <f>SUM(K489)</f>
        <v>2</v>
      </c>
      <c r="L487" s="58">
        <f t="shared" si="55"/>
        <v>100</v>
      </c>
      <c r="M487" s="278"/>
    </row>
    <row r="488" spans="1:13" s="132" customFormat="1" ht="46.5" customHeight="1">
      <c r="A488" s="165" t="s">
        <v>35</v>
      </c>
      <c r="B488" s="160">
        <v>31</v>
      </c>
      <c r="C488" s="128" t="s">
        <v>101</v>
      </c>
      <c r="D488" s="48" t="s">
        <v>135</v>
      </c>
      <c r="E488" s="134"/>
      <c r="F488" s="134"/>
      <c r="G488" s="135"/>
      <c r="H488" s="135"/>
      <c r="I488" s="135"/>
      <c r="J488" s="136">
        <f>J489</f>
        <v>2</v>
      </c>
      <c r="K488" s="136">
        <f>K489</f>
        <v>2</v>
      </c>
      <c r="L488" s="58">
        <f t="shared" si="55"/>
        <v>100</v>
      </c>
      <c r="M488" s="436"/>
    </row>
    <row r="489" spans="1:13" ht="36" customHeight="1">
      <c r="A489" s="167" t="s">
        <v>298</v>
      </c>
      <c r="B489" s="160">
        <v>31</v>
      </c>
      <c r="C489" s="128" t="s">
        <v>101</v>
      </c>
      <c r="D489" s="48" t="s">
        <v>135</v>
      </c>
      <c r="E489" s="48" t="s">
        <v>209</v>
      </c>
      <c r="F489" s="48"/>
      <c r="G489" s="48"/>
      <c r="H489" s="48"/>
      <c r="I489" s="48"/>
      <c r="J489" s="58">
        <f>SUM(J492)</f>
        <v>2</v>
      </c>
      <c r="K489" s="58">
        <f>K492</f>
        <v>2</v>
      </c>
      <c r="L489" s="58">
        <f t="shared" si="55"/>
        <v>100</v>
      </c>
    </row>
    <row r="490" spans="1:13" ht="36" customHeight="1">
      <c r="A490" s="1" t="s">
        <v>320</v>
      </c>
      <c r="B490" s="160">
        <v>31</v>
      </c>
      <c r="C490" s="128" t="s">
        <v>101</v>
      </c>
      <c r="D490" s="48" t="s">
        <v>135</v>
      </c>
      <c r="E490" s="48" t="s">
        <v>209</v>
      </c>
      <c r="F490" s="48" t="s">
        <v>318</v>
      </c>
      <c r="G490" s="48"/>
      <c r="H490" s="48"/>
      <c r="I490" s="48"/>
      <c r="J490" s="58">
        <f>J491</f>
        <v>2</v>
      </c>
      <c r="K490" s="58">
        <f>K491</f>
        <v>2</v>
      </c>
      <c r="L490" s="58">
        <f t="shared" si="55"/>
        <v>100</v>
      </c>
    </row>
    <row r="491" spans="1:13" ht="36" customHeight="1">
      <c r="A491" s="1" t="s">
        <v>321</v>
      </c>
      <c r="B491" s="160">
        <v>31</v>
      </c>
      <c r="C491" s="128" t="s">
        <v>101</v>
      </c>
      <c r="D491" s="48" t="s">
        <v>135</v>
      </c>
      <c r="E491" s="48" t="s">
        <v>209</v>
      </c>
      <c r="F491" s="48" t="s">
        <v>319</v>
      </c>
      <c r="G491" s="48"/>
      <c r="H491" s="48"/>
      <c r="I491" s="48"/>
      <c r="J491" s="58">
        <f>J492</f>
        <v>2</v>
      </c>
      <c r="K491" s="58">
        <f>K492</f>
        <v>2</v>
      </c>
      <c r="L491" s="58">
        <f t="shared" si="55"/>
        <v>100</v>
      </c>
    </row>
    <row r="492" spans="1:13" ht="25.15" customHeight="1">
      <c r="A492" s="163" t="s">
        <v>149</v>
      </c>
      <c r="B492" s="160">
        <v>31</v>
      </c>
      <c r="C492" s="128" t="s">
        <v>101</v>
      </c>
      <c r="D492" s="48" t="s">
        <v>135</v>
      </c>
      <c r="E492" s="48" t="s">
        <v>209</v>
      </c>
      <c r="F492" s="48" t="s">
        <v>319</v>
      </c>
      <c r="G492" s="49" t="s">
        <v>159</v>
      </c>
      <c r="H492" s="48"/>
      <c r="I492" s="48"/>
      <c r="J492" s="58">
        <f>SUM(J493)</f>
        <v>2</v>
      </c>
      <c r="K492" s="58">
        <f>SUM(K493)</f>
        <v>2</v>
      </c>
      <c r="L492" s="58">
        <f t="shared" si="55"/>
        <v>100</v>
      </c>
    </row>
    <row r="493" spans="1:13" ht="32.25" customHeight="1">
      <c r="A493" s="1" t="s">
        <v>112</v>
      </c>
      <c r="B493" s="160">
        <v>31</v>
      </c>
      <c r="C493" s="128" t="s">
        <v>101</v>
      </c>
      <c r="D493" s="48" t="s">
        <v>135</v>
      </c>
      <c r="E493" s="48" t="s">
        <v>209</v>
      </c>
      <c r="F493" s="48" t="s">
        <v>319</v>
      </c>
      <c r="G493" s="49" t="s">
        <v>159</v>
      </c>
      <c r="H493" s="48" t="s">
        <v>154</v>
      </c>
      <c r="I493" s="48"/>
      <c r="J493" s="58">
        <f>J494</f>
        <v>2</v>
      </c>
      <c r="K493" s="58">
        <f>K494</f>
        <v>2</v>
      </c>
      <c r="L493" s="58">
        <f t="shared" si="55"/>
        <v>100</v>
      </c>
    </row>
    <row r="494" spans="1:13" ht="25.15" customHeight="1">
      <c r="A494" s="314" t="s">
        <v>346</v>
      </c>
      <c r="B494" s="160">
        <v>31</v>
      </c>
      <c r="C494" s="128" t="s">
        <v>101</v>
      </c>
      <c r="D494" s="48" t="s">
        <v>135</v>
      </c>
      <c r="E494" s="48" t="s">
        <v>209</v>
      </c>
      <c r="F494" s="48" t="s">
        <v>319</v>
      </c>
      <c r="G494" s="49" t="s">
        <v>159</v>
      </c>
      <c r="H494" s="48" t="s">
        <v>154</v>
      </c>
      <c r="I494" s="48" t="s">
        <v>137</v>
      </c>
      <c r="J494" s="58">
        <f>'прил 4'!I182</f>
        <v>2</v>
      </c>
      <c r="K494" s="58">
        <f>'прил 4'!J182</f>
        <v>2</v>
      </c>
      <c r="L494" s="58">
        <f t="shared" si="55"/>
        <v>100</v>
      </c>
    </row>
    <row r="495" spans="1:13" ht="36.6" customHeight="1">
      <c r="A495" s="3" t="s">
        <v>1</v>
      </c>
      <c r="B495" s="160">
        <v>32</v>
      </c>
      <c r="C495" s="48"/>
      <c r="D495" s="48"/>
      <c r="E495" s="48"/>
      <c r="F495" s="48"/>
      <c r="G495" s="48"/>
      <c r="H495" s="48"/>
      <c r="I495" s="48"/>
      <c r="J495" s="136">
        <f>J497</f>
        <v>25.6</v>
      </c>
      <c r="K495" s="136">
        <f>K497</f>
        <v>25.6</v>
      </c>
      <c r="L495" s="58">
        <f t="shared" si="55"/>
        <v>100</v>
      </c>
    </row>
    <row r="496" spans="1:13" ht="33.6" customHeight="1">
      <c r="A496" s="165" t="s">
        <v>44</v>
      </c>
      <c r="B496" s="160">
        <v>32</v>
      </c>
      <c r="C496" s="48" t="s">
        <v>101</v>
      </c>
      <c r="D496" s="48" t="s">
        <v>135</v>
      </c>
      <c r="E496" s="48"/>
      <c r="F496" s="48"/>
      <c r="G496" s="48"/>
      <c r="H496" s="48"/>
      <c r="I496" s="48"/>
      <c r="J496" s="136">
        <f>J497</f>
        <v>25.6</v>
      </c>
      <c r="K496" s="136">
        <f>K497</f>
        <v>25.6</v>
      </c>
      <c r="L496" s="58">
        <f t="shared" si="55"/>
        <v>100</v>
      </c>
    </row>
    <row r="497" spans="1:12" ht="25.15" customHeight="1">
      <c r="A497" s="1" t="s">
        <v>103</v>
      </c>
      <c r="B497" s="160">
        <v>32</v>
      </c>
      <c r="C497" s="48" t="s">
        <v>101</v>
      </c>
      <c r="D497" s="48" t="s">
        <v>135</v>
      </c>
      <c r="E497" s="48" t="s">
        <v>193</v>
      </c>
      <c r="F497" s="48"/>
      <c r="G497" s="48"/>
      <c r="H497" s="48"/>
      <c r="I497" s="48"/>
      <c r="J497" s="58">
        <f>J500</f>
        <v>25.6</v>
      </c>
      <c r="K497" s="58">
        <f>K502</f>
        <v>25.6</v>
      </c>
      <c r="L497" s="58">
        <f t="shared" si="55"/>
        <v>100</v>
      </c>
    </row>
    <row r="498" spans="1:12" ht="35.450000000000003" customHeight="1">
      <c r="A498" s="1" t="s">
        <v>320</v>
      </c>
      <c r="B498" s="160">
        <v>32</v>
      </c>
      <c r="C498" s="48" t="s">
        <v>101</v>
      </c>
      <c r="D498" s="48" t="s">
        <v>135</v>
      </c>
      <c r="E498" s="48" t="s">
        <v>193</v>
      </c>
      <c r="F498" s="48" t="s">
        <v>318</v>
      </c>
      <c r="G498" s="48"/>
      <c r="H498" s="48"/>
      <c r="I498" s="48"/>
      <c r="J498" s="58">
        <f>J499</f>
        <v>25.6</v>
      </c>
      <c r="K498" s="58">
        <f>K499</f>
        <v>25.6</v>
      </c>
      <c r="L498" s="58">
        <f t="shared" si="55"/>
        <v>100</v>
      </c>
    </row>
    <row r="499" spans="1:12" ht="38.25" customHeight="1">
      <c r="A499" s="1" t="s">
        <v>321</v>
      </c>
      <c r="B499" s="160">
        <v>32</v>
      </c>
      <c r="C499" s="48" t="s">
        <v>101</v>
      </c>
      <c r="D499" s="48" t="s">
        <v>135</v>
      </c>
      <c r="E499" s="48" t="s">
        <v>193</v>
      </c>
      <c r="F499" s="48" t="s">
        <v>319</v>
      </c>
      <c r="G499" s="48"/>
      <c r="H499" s="48"/>
      <c r="I499" s="48"/>
      <c r="J499" s="58">
        <f>J500</f>
        <v>25.6</v>
      </c>
      <c r="K499" s="58">
        <f>K500</f>
        <v>25.6</v>
      </c>
      <c r="L499" s="58">
        <f t="shared" si="55"/>
        <v>100</v>
      </c>
    </row>
    <row r="500" spans="1:12" ht="25.15" customHeight="1">
      <c r="A500" s="1" t="s">
        <v>151</v>
      </c>
      <c r="B500" s="160">
        <v>32</v>
      </c>
      <c r="C500" s="48" t="s">
        <v>101</v>
      </c>
      <c r="D500" s="48" t="s">
        <v>135</v>
      </c>
      <c r="E500" s="48" t="s">
        <v>193</v>
      </c>
      <c r="F500" s="48" t="s">
        <v>319</v>
      </c>
      <c r="G500" s="48" t="s">
        <v>163</v>
      </c>
      <c r="H500" s="48"/>
      <c r="I500" s="48"/>
      <c r="J500" s="58">
        <f>J502</f>
        <v>25.6</v>
      </c>
      <c r="K500" s="58">
        <f>K502</f>
        <v>25.6</v>
      </c>
      <c r="L500" s="58">
        <f t="shared" si="55"/>
        <v>100</v>
      </c>
    </row>
    <row r="501" spans="1:12" ht="25.15" customHeight="1">
      <c r="A501" s="295" t="s">
        <v>12</v>
      </c>
      <c r="B501" s="160">
        <v>32</v>
      </c>
      <c r="C501" s="48" t="s">
        <v>101</v>
      </c>
      <c r="D501" s="48" t="s">
        <v>135</v>
      </c>
      <c r="E501" s="48" t="s">
        <v>193</v>
      </c>
      <c r="F501" s="48" t="s">
        <v>319</v>
      </c>
      <c r="G501" s="48" t="s">
        <v>163</v>
      </c>
      <c r="H501" s="48" t="s">
        <v>163</v>
      </c>
      <c r="I501" s="48"/>
      <c r="J501" s="58">
        <f>J502</f>
        <v>25.6</v>
      </c>
      <c r="K501" s="58">
        <f>K502</f>
        <v>25.6</v>
      </c>
      <c r="L501" s="58">
        <f t="shared" si="55"/>
        <v>100</v>
      </c>
    </row>
    <row r="502" spans="1:12" ht="25.15" customHeight="1">
      <c r="A502" s="314" t="s">
        <v>346</v>
      </c>
      <c r="B502" s="160">
        <v>32</v>
      </c>
      <c r="C502" s="48" t="s">
        <v>101</v>
      </c>
      <c r="D502" s="48" t="s">
        <v>135</v>
      </c>
      <c r="E502" s="48" t="s">
        <v>193</v>
      </c>
      <c r="F502" s="48" t="s">
        <v>319</v>
      </c>
      <c r="G502" s="48" t="s">
        <v>163</v>
      </c>
      <c r="H502" s="48" t="s">
        <v>163</v>
      </c>
      <c r="I502" s="48" t="s">
        <v>137</v>
      </c>
      <c r="J502" s="58">
        <f>'прил 4'!I325</f>
        <v>25.6</v>
      </c>
      <c r="K502" s="58">
        <f>'прил 4'!J325</f>
        <v>25.6</v>
      </c>
      <c r="L502" s="58">
        <f t="shared" si="55"/>
        <v>100</v>
      </c>
    </row>
    <row r="503" spans="1:12" ht="48.75" customHeight="1">
      <c r="A503" s="3" t="s">
        <v>2</v>
      </c>
      <c r="B503" s="160">
        <v>35</v>
      </c>
      <c r="C503" s="48"/>
      <c r="D503" s="48"/>
      <c r="E503" s="48"/>
      <c r="F503" s="48"/>
      <c r="G503" s="48"/>
      <c r="H503" s="48"/>
      <c r="I503" s="48"/>
      <c r="J503" s="136">
        <f>J505+J512+J518</f>
        <v>1768.42742</v>
      </c>
      <c r="K503" s="136">
        <f>K505+K512+K518</f>
        <v>1768.42652</v>
      </c>
      <c r="L503" s="58">
        <f t="shared" si="55"/>
        <v>99.999949107326103</v>
      </c>
    </row>
    <row r="504" spans="1:12" ht="25.15" customHeight="1">
      <c r="A504" s="127" t="s">
        <v>356</v>
      </c>
      <c r="B504" s="160">
        <v>35</v>
      </c>
      <c r="C504" s="48" t="s">
        <v>101</v>
      </c>
      <c r="D504" s="48" t="s">
        <v>135</v>
      </c>
      <c r="E504" s="48"/>
      <c r="F504" s="48"/>
      <c r="G504" s="48"/>
      <c r="H504" s="48"/>
      <c r="I504" s="48"/>
      <c r="J504" s="136">
        <f>J505</f>
        <v>67.353899999999996</v>
      </c>
      <c r="K504" s="136">
        <f>K505</f>
        <v>67.352999999999994</v>
      </c>
      <c r="L504" s="58">
        <f t="shared" si="55"/>
        <v>99.998663774480761</v>
      </c>
    </row>
    <row r="505" spans="1:12" ht="25.15" customHeight="1">
      <c r="A505" s="165" t="s">
        <v>416</v>
      </c>
      <c r="B505" s="160">
        <v>35</v>
      </c>
      <c r="C505" s="48" t="s">
        <v>101</v>
      </c>
      <c r="D505" s="48" t="s">
        <v>135</v>
      </c>
      <c r="E505" s="48" t="s">
        <v>248</v>
      </c>
      <c r="F505" s="48"/>
      <c r="G505" s="48"/>
      <c r="H505" s="48"/>
      <c r="I505" s="48"/>
      <c r="J505" s="58">
        <f>J508</f>
        <v>67.353899999999996</v>
      </c>
      <c r="K505" s="58">
        <f>K510</f>
        <v>67.352999999999994</v>
      </c>
      <c r="L505" s="58">
        <f t="shared" si="55"/>
        <v>99.998663774480761</v>
      </c>
    </row>
    <row r="506" spans="1:12" ht="34.9" customHeight="1">
      <c r="A506" s="1" t="s">
        <v>320</v>
      </c>
      <c r="B506" s="160">
        <v>35</v>
      </c>
      <c r="C506" s="48" t="s">
        <v>101</v>
      </c>
      <c r="D506" s="48" t="s">
        <v>135</v>
      </c>
      <c r="E506" s="48" t="s">
        <v>248</v>
      </c>
      <c r="F506" s="48" t="s">
        <v>318</v>
      </c>
      <c r="G506" s="48"/>
      <c r="H506" s="48"/>
      <c r="I506" s="48"/>
      <c r="J506" s="58">
        <f>J507</f>
        <v>67.353899999999996</v>
      </c>
      <c r="K506" s="58">
        <f>K507</f>
        <v>67.352999999999994</v>
      </c>
      <c r="L506" s="58">
        <f t="shared" si="55"/>
        <v>99.998663774480761</v>
      </c>
    </row>
    <row r="507" spans="1:12" ht="31.15" customHeight="1">
      <c r="A507" s="1" t="s">
        <v>321</v>
      </c>
      <c r="B507" s="160">
        <v>35</v>
      </c>
      <c r="C507" s="48" t="s">
        <v>101</v>
      </c>
      <c r="D507" s="48" t="s">
        <v>135</v>
      </c>
      <c r="E507" s="48" t="s">
        <v>248</v>
      </c>
      <c r="F507" s="48" t="s">
        <v>319</v>
      </c>
      <c r="G507" s="48"/>
      <c r="H507" s="48"/>
      <c r="I507" s="48"/>
      <c r="J507" s="58">
        <f>J508</f>
        <v>67.353899999999996</v>
      </c>
      <c r="K507" s="58">
        <f>K508</f>
        <v>67.352999999999994</v>
      </c>
      <c r="L507" s="58">
        <f t="shared" si="55"/>
        <v>99.998663774480761</v>
      </c>
    </row>
    <row r="508" spans="1:12" ht="25.15" customHeight="1">
      <c r="A508" s="1" t="s">
        <v>133</v>
      </c>
      <c r="B508" s="160">
        <v>35</v>
      </c>
      <c r="C508" s="48" t="s">
        <v>101</v>
      </c>
      <c r="D508" s="48" t="s">
        <v>135</v>
      </c>
      <c r="E508" s="48" t="s">
        <v>248</v>
      </c>
      <c r="F508" s="48" t="s">
        <v>319</v>
      </c>
      <c r="G508" s="48" t="s">
        <v>135</v>
      </c>
      <c r="H508" s="48"/>
      <c r="I508" s="48"/>
      <c r="J508" s="58">
        <f>J510</f>
        <v>67.353899999999996</v>
      </c>
      <c r="K508" s="58">
        <f>K510</f>
        <v>67.352999999999994</v>
      </c>
      <c r="L508" s="58">
        <f t="shared" si="55"/>
        <v>99.998663774480761</v>
      </c>
    </row>
    <row r="509" spans="1:12" ht="24.6" customHeight="1">
      <c r="A509" s="611" t="s">
        <v>148</v>
      </c>
      <c r="B509" s="160">
        <v>35</v>
      </c>
      <c r="C509" s="48" t="s">
        <v>101</v>
      </c>
      <c r="D509" s="48" t="s">
        <v>135</v>
      </c>
      <c r="E509" s="48" t="s">
        <v>248</v>
      </c>
      <c r="F509" s="48" t="s">
        <v>319</v>
      </c>
      <c r="G509" s="48" t="s">
        <v>135</v>
      </c>
      <c r="H509" s="48" t="s">
        <v>173</v>
      </c>
      <c r="I509" s="48"/>
      <c r="J509" s="58">
        <f>J510</f>
        <v>67.353899999999996</v>
      </c>
      <c r="K509" s="58">
        <f>K510</f>
        <v>67.352999999999994</v>
      </c>
      <c r="L509" s="58">
        <f t="shared" si="55"/>
        <v>99.998663774480761</v>
      </c>
    </row>
    <row r="510" spans="1:12" ht="25.15" customHeight="1">
      <c r="A510" s="314" t="s">
        <v>346</v>
      </c>
      <c r="B510" s="160">
        <v>35</v>
      </c>
      <c r="C510" s="48" t="s">
        <v>101</v>
      </c>
      <c r="D510" s="48" t="s">
        <v>135</v>
      </c>
      <c r="E510" s="48" t="s">
        <v>248</v>
      </c>
      <c r="F510" s="48" t="s">
        <v>319</v>
      </c>
      <c r="G510" s="48" t="s">
        <v>135</v>
      </c>
      <c r="H510" s="48" t="s">
        <v>173</v>
      </c>
      <c r="I510" s="48" t="s">
        <v>137</v>
      </c>
      <c r="J510" s="58">
        <f>'прил 4'!I148</f>
        <v>67.353899999999996</v>
      </c>
      <c r="K510" s="58">
        <f>'прил 4'!J148</f>
        <v>67.352999999999994</v>
      </c>
      <c r="L510" s="58">
        <f t="shared" si="55"/>
        <v>99.998663774480761</v>
      </c>
    </row>
    <row r="511" spans="1:12" ht="25.15" customHeight="1">
      <c r="A511" s="127" t="s">
        <v>355</v>
      </c>
      <c r="B511" s="160">
        <v>35</v>
      </c>
      <c r="C511" s="48" t="s">
        <v>101</v>
      </c>
      <c r="D511" s="48" t="s">
        <v>136</v>
      </c>
      <c r="E511" s="48"/>
      <c r="F511" s="48"/>
      <c r="G511" s="48"/>
      <c r="H511" s="48"/>
      <c r="I511" s="48"/>
      <c r="J511" s="58">
        <f>J512</f>
        <v>85.016000000000005</v>
      </c>
      <c r="K511" s="58">
        <f>K512</f>
        <v>85.016000000000005</v>
      </c>
      <c r="L511" s="58">
        <f t="shared" si="55"/>
        <v>100</v>
      </c>
    </row>
    <row r="512" spans="1:12" ht="39" customHeight="1">
      <c r="A512" s="1" t="s">
        <v>71</v>
      </c>
      <c r="B512" s="160">
        <v>35</v>
      </c>
      <c r="C512" s="48" t="s">
        <v>101</v>
      </c>
      <c r="D512" s="48" t="s">
        <v>136</v>
      </c>
      <c r="E512" s="48" t="s">
        <v>249</v>
      </c>
      <c r="F512" s="48"/>
      <c r="G512" s="48"/>
      <c r="H512" s="48"/>
      <c r="I512" s="48"/>
      <c r="J512" s="58">
        <f>J515</f>
        <v>85.016000000000005</v>
      </c>
      <c r="K512" s="58">
        <f>K517</f>
        <v>85.016000000000005</v>
      </c>
      <c r="L512" s="58">
        <f t="shared" si="55"/>
        <v>100</v>
      </c>
    </row>
    <row r="513" spans="1:13" ht="32.450000000000003" customHeight="1">
      <c r="A513" s="1" t="s">
        <v>320</v>
      </c>
      <c r="B513" s="160">
        <v>35</v>
      </c>
      <c r="C513" s="48" t="s">
        <v>101</v>
      </c>
      <c r="D513" s="48" t="s">
        <v>136</v>
      </c>
      <c r="E513" s="48" t="s">
        <v>249</v>
      </c>
      <c r="F513" s="48" t="s">
        <v>318</v>
      </c>
      <c r="G513" s="48"/>
      <c r="H513" s="48"/>
      <c r="I513" s="48"/>
      <c r="J513" s="58">
        <f>J514</f>
        <v>85.016000000000005</v>
      </c>
      <c r="K513" s="58">
        <f>K514</f>
        <v>85.016000000000005</v>
      </c>
      <c r="L513" s="58">
        <f t="shared" si="55"/>
        <v>100</v>
      </c>
    </row>
    <row r="514" spans="1:13" ht="35.450000000000003" customHeight="1">
      <c r="A514" s="1" t="s">
        <v>321</v>
      </c>
      <c r="B514" s="160">
        <v>35</v>
      </c>
      <c r="C514" s="48" t="s">
        <v>101</v>
      </c>
      <c r="D514" s="48" t="s">
        <v>136</v>
      </c>
      <c r="E514" s="48" t="s">
        <v>249</v>
      </c>
      <c r="F514" s="48" t="s">
        <v>319</v>
      </c>
      <c r="G514" s="48"/>
      <c r="H514" s="48"/>
      <c r="I514" s="48"/>
      <c r="J514" s="58">
        <f>J515</f>
        <v>85.016000000000005</v>
      </c>
      <c r="K514" s="58">
        <f>K515</f>
        <v>85.016000000000005</v>
      </c>
      <c r="L514" s="58">
        <f t="shared" si="55"/>
        <v>100</v>
      </c>
    </row>
    <row r="515" spans="1:13" ht="25.15" customHeight="1">
      <c r="A515" s="1" t="s">
        <v>133</v>
      </c>
      <c r="B515" s="160">
        <v>35</v>
      </c>
      <c r="C515" s="48" t="s">
        <v>101</v>
      </c>
      <c r="D515" s="48" t="s">
        <v>136</v>
      </c>
      <c r="E515" s="48" t="s">
        <v>249</v>
      </c>
      <c r="F515" s="48" t="s">
        <v>319</v>
      </c>
      <c r="G515" s="48" t="s">
        <v>135</v>
      </c>
      <c r="H515" s="48"/>
      <c r="I515" s="48"/>
      <c r="J515" s="58">
        <f>J517</f>
        <v>85.016000000000005</v>
      </c>
      <c r="K515" s="58">
        <f>K517</f>
        <v>85.016000000000005</v>
      </c>
      <c r="L515" s="58">
        <f t="shared" si="55"/>
        <v>100</v>
      </c>
    </row>
    <row r="516" spans="1:13" ht="22.9" customHeight="1">
      <c r="A516" s="611" t="s">
        <v>148</v>
      </c>
      <c r="B516" s="160">
        <v>35</v>
      </c>
      <c r="C516" s="48" t="s">
        <v>101</v>
      </c>
      <c r="D516" s="48" t="s">
        <v>136</v>
      </c>
      <c r="E516" s="48" t="s">
        <v>249</v>
      </c>
      <c r="F516" s="48" t="s">
        <v>319</v>
      </c>
      <c r="G516" s="48" t="s">
        <v>135</v>
      </c>
      <c r="H516" s="48" t="s">
        <v>173</v>
      </c>
      <c r="I516" s="48"/>
      <c r="J516" s="58">
        <f>J517</f>
        <v>85.016000000000005</v>
      </c>
      <c r="K516" s="58">
        <f>K517</f>
        <v>85.016000000000005</v>
      </c>
      <c r="L516" s="58">
        <f t="shared" si="55"/>
        <v>100</v>
      </c>
    </row>
    <row r="517" spans="1:13" ht="25.15" customHeight="1">
      <c r="A517" s="314" t="s">
        <v>346</v>
      </c>
      <c r="B517" s="160">
        <v>35</v>
      </c>
      <c r="C517" s="48" t="s">
        <v>101</v>
      </c>
      <c r="D517" s="48" t="s">
        <v>136</v>
      </c>
      <c r="E517" s="48" t="s">
        <v>249</v>
      </c>
      <c r="F517" s="48" t="s">
        <v>319</v>
      </c>
      <c r="G517" s="48" t="s">
        <v>135</v>
      </c>
      <c r="H517" s="48" t="s">
        <v>173</v>
      </c>
      <c r="I517" s="48" t="s">
        <v>137</v>
      </c>
      <c r="J517" s="58">
        <f>'прил 4'!I152</f>
        <v>85.016000000000005</v>
      </c>
      <c r="K517" s="58">
        <f>'прил 4'!J152</f>
        <v>85.016000000000005</v>
      </c>
      <c r="L517" s="58">
        <f t="shared" si="55"/>
        <v>100</v>
      </c>
    </row>
    <row r="518" spans="1:13" ht="39.6" customHeight="1">
      <c r="A518" s="226" t="s">
        <v>485</v>
      </c>
      <c r="B518" s="160">
        <v>35</v>
      </c>
      <c r="C518" s="48" t="s">
        <v>101</v>
      </c>
      <c r="D518" s="48" t="s">
        <v>162</v>
      </c>
      <c r="E518" s="48"/>
      <c r="F518" s="48"/>
      <c r="G518" s="48"/>
      <c r="H518" s="48"/>
      <c r="I518" s="48"/>
      <c r="J518" s="58">
        <f>J519</f>
        <v>1616.0575200000001</v>
      </c>
      <c r="K518" s="58">
        <f>K519</f>
        <v>1616.0575200000001</v>
      </c>
      <c r="L518" s="58">
        <f t="shared" si="55"/>
        <v>100</v>
      </c>
    </row>
    <row r="519" spans="1:13" ht="39" customHeight="1">
      <c r="A519" s="1" t="s">
        <v>484</v>
      </c>
      <c r="B519" s="160">
        <v>35</v>
      </c>
      <c r="C519" s="48" t="s">
        <v>101</v>
      </c>
      <c r="D519" s="48" t="s">
        <v>162</v>
      </c>
      <c r="E519" s="128" t="s">
        <v>483</v>
      </c>
      <c r="F519" s="48"/>
      <c r="G519" s="48"/>
      <c r="H519" s="48"/>
      <c r="I519" s="48"/>
      <c r="J519" s="58">
        <f>J522</f>
        <v>1616.0575200000001</v>
      </c>
      <c r="K519" s="58">
        <f>K524</f>
        <v>1616.0575200000001</v>
      </c>
      <c r="L519" s="58">
        <f t="shared" si="55"/>
        <v>100</v>
      </c>
    </row>
    <row r="520" spans="1:13" ht="32.450000000000003" customHeight="1">
      <c r="A520" s="1" t="s">
        <v>320</v>
      </c>
      <c r="B520" s="160">
        <v>35</v>
      </c>
      <c r="C520" s="48" t="s">
        <v>101</v>
      </c>
      <c r="D520" s="48" t="s">
        <v>162</v>
      </c>
      <c r="E520" s="128" t="s">
        <v>483</v>
      </c>
      <c r="F520" s="48" t="s">
        <v>318</v>
      </c>
      <c r="G520" s="48"/>
      <c r="H520" s="48"/>
      <c r="I520" s="48"/>
      <c r="J520" s="58">
        <f>J521</f>
        <v>1616.0575200000001</v>
      </c>
      <c r="K520" s="58">
        <f>K521</f>
        <v>1616.0575200000001</v>
      </c>
      <c r="L520" s="58">
        <f t="shared" si="55"/>
        <v>100</v>
      </c>
    </row>
    <row r="521" spans="1:13" ht="35.450000000000003" customHeight="1">
      <c r="A521" s="1" t="s">
        <v>321</v>
      </c>
      <c r="B521" s="160">
        <v>35</v>
      </c>
      <c r="C521" s="48" t="s">
        <v>101</v>
      </c>
      <c r="D521" s="48" t="s">
        <v>162</v>
      </c>
      <c r="E521" s="128" t="s">
        <v>483</v>
      </c>
      <c r="F521" s="48" t="s">
        <v>319</v>
      </c>
      <c r="G521" s="48"/>
      <c r="H521" s="48"/>
      <c r="I521" s="48"/>
      <c r="J521" s="58">
        <f>J522</f>
        <v>1616.0575200000001</v>
      </c>
      <c r="K521" s="58">
        <f>K522</f>
        <v>1616.0575200000001</v>
      </c>
      <c r="L521" s="58">
        <f t="shared" ref="L521:L584" si="58">K521/J521*100</f>
        <v>100</v>
      </c>
    </row>
    <row r="522" spans="1:13" ht="25.15" customHeight="1">
      <c r="A522" s="165" t="s">
        <v>150</v>
      </c>
      <c r="B522" s="160">
        <v>35</v>
      </c>
      <c r="C522" s="48" t="s">
        <v>101</v>
      </c>
      <c r="D522" s="48" t="s">
        <v>162</v>
      </c>
      <c r="E522" s="128" t="s">
        <v>483</v>
      </c>
      <c r="F522" s="48" t="s">
        <v>319</v>
      </c>
      <c r="G522" s="48" t="s">
        <v>136</v>
      </c>
      <c r="H522" s="48"/>
      <c r="I522" s="48"/>
      <c r="J522" s="58">
        <f>J524</f>
        <v>1616.0575200000001</v>
      </c>
      <c r="K522" s="58">
        <f>K524</f>
        <v>1616.0575200000001</v>
      </c>
      <c r="L522" s="58">
        <f t="shared" si="58"/>
        <v>100</v>
      </c>
    </row>
    <row r="523" spans="1:13" ht="22.15" customHeight="1">
      <c r="A523" s="623" t="s">
        <v>113</v>
      </c>
      <c r="B523" s="160">
        <v>35</v>
      </c>
      <c r="C523" s="48" t="s">
        <v>101</v>
      </c>
      <c r="D523" s="48" t="s">
        <v>162</v>
      </c>
      <c r="E523" s="128" t="s">
        <v>483</v>
      </c>
      <c r="F523" s="48" t="s">
        <v>319</v>
      </c>
      <c r="G523" s="48" t="s">
        <v>136</v>
      </c>
      <c r="H523" s="48" t="s">
        <v>238</v>
      </c>
      <c r="I523" s="48"/>
      <c r="J523" s="58">
        <f>J524</f>
        <v>1616.0575200000001</v>
      </c>
      <c r="K523" s="58">
        <f>K524</f>
        <v>1616.0575200000001</v>
      </c>
      <c r="L523" s="58">
        <f t="shared" si="58"/>
        <v>100</v>
      </c>
    </row>
    <row r="524" spans="1:13" ht="25.15" customHeight="1">
      <c r="A524" s="314" t="s">
        <v>346</v>
      </c>
      <c r="B524" s="160">
        <v>35</v>
      </c>
      <c r="C524" s="48" t="s">
        <v>101</v>
      </c>
      <c r="D524" s="48" t="s">
        <v>162</v>
      </c>
      <c r="E524" s="128" t="s">
        <v>483</v>
      </c>
      <c r="F524" s="48" t="s">
        <v>319</v>
      </c>
      <c r="G524" s="48" t="s">
        <v>136</v>
      </c>
      <c r="H524" s="48" t="s">
        <v>238</v>
      </c>
      <c r="I524" s="48" t="s">
        <v>137</v>
      </c>
      <c r="J524" s="58">
        <f>'прил 4'!I233</f>
        <v>1616.0575200000001</v>
      </c>
      <c r="K524" s="58">
        <f>'прил 4'!J233</f>
        <v>1616.0575200000001</v>
      </c>
      <c r="L524" s="58">
        <f t="shared" si="58"/>
        <v>100</v>
      </c>
    </row>
    <row r="525" spans="1:13" s="132" customFormat="1" ht="33" customHeight="1">
      <c r="A525" s="301" t="s">
        <v>218</v>
      </c>
      <c r="B525" s="135" t="s">
        <v>229</v>
      </c>
      <c r="C525" s="135" t="s">
        <v>101</v>
      </c>
      <c r="D525" s="135"/>
      <c r="E525" s="135"/>
      <c r="F525" s="135"/>
      <c r="G525" s="135"/>
      <c r="H525" s="135"/>
      <c r="I525" s="135"/>
      <c r="J525" s="136">
        <f>J526+J539</f>
        <v>19944.551100000004</v>
      </c>
      <c r="K525" s="136">
        <f>K526+K539</f>
        <v>19761.3626</v>
      </c>
      <c r="L525" s="58">
        <f t="shared" si="58"/>
        <v>99.081511039874925</v>
      </c>
      <c r="M525" s="436"/>
    </row>
    <row r="526" spans="1:13" ht="25.15" customHeight="1">
      <c r="A526" s="131" t="s">
        <v>219</v>
      </c>
      <c r="B526" s="48" t="s">
        <v>229</v>
      </c>
      <c r="C526" s="49" t="s">
        <v>124</v>
      </c>
      <c r="D526" s="48"/>
      <c r="E526" s="48"/>
      <c r="F526" s="48"/>
      <c r="G526" s="48"/>
      <c r="H526" s="48"/>
      <c r="I526" s="48"/>
      <c r="J526" s="58">
        <f>J527+J533</f>
        <v>1804.2139999999999</v>
      </c>
      <c r="K526" s="58">
        <f>K527+K533</f>
        <v>1770.9340499999998</v>
      </c>
      <c r="L526" s="58">
        <f t="shared" si="58"/>
        <v>98.155432226997448</v>
      </c>
    </row>
    <row r="527" spans="1:13" s="5" customFormat="1" ht="34.5" customHeight="1">
      <c r="A527" s="612" t="s">
        <v>467</v>
      </c>
      <c r="B527" s="48" t="s">
        <v>229</v>
      </c>
      <c r="C527" s="49" t="s">
        <v>124</v>
      </c>
      <c r="D527" s="49" t="s">
        <v>99</v>
      </c>
      <c r="E527" s="48" t="s">
        <v>257</v>
      </c>
      <c r="F527" s="48"/>
      <c r="G527" s="49"/>
      <c r="H527" s="49"/>
      <c r="I527" s="49"/>
      <c r="J527" s="50">
        <f>J530</f>
        <v>1705.26495</v>
      </c>
      <c r="K527" s="50">
        <f>K530</f>
        <v>1671.9849999999999</v>
      </c>
      <c r="L527" s="58">
        <f t="shared" si="58"/>
        <v>98.048400044814144</v>
      </c>
      <c r="M527" s="432"/>
    </row>
    <row r="528" spans="1:13" s="5" customFormat="1" ht="52.15" customHeight="1">
      <c r="A528" s="125" t="s">
        <v>316</v>
      </c>
      <c r="B528" s="48" t="s">
        <v>229</v>
      </c>
      <c r="C528" s="49" t="s">
        <v>124</v>
      </c>
      <c r="D528" s="49" t="s">
        <v>99</v>
      </c>
      <c r="E528" s="48" t="s">
        <v>257</v>
      </c>
      <c r="F528" s="48" t="s">
        <v>315</v>
      </c>
      <c r="G528" s="49"/>
      <c r="H528" s="49"/>
      <c r="I528" s="49"/>
      <c r="J528" s="50">
        <f t="shared" ref="J528:K531" si="59">J529</f>
        <v>1705.26495</v>
      </c>
      <c r="K528" s="50">
        <f t="shared" si="59"/>
        <v>1671.9849999999999</v>
      </c>
      <c r="L528" s="58">
        <f t="shared" si="58"/>
        <v>98.048400044814144</v>
      </c>
      <c r="M528" s="432"/>
    </row>
    <row r="529" spans="1:13" s="5" customFormat="1" ht="25.15" customHeight="1">
      <c r="A529" s="125" t="s">
        <v>317</v>
      </c>
      <c r="B529" s="48" t="s">
        <v>229</v>
      </c>
      <c r="C529" s="49" t="s">
        <v>124</v>
      </c>
      <c r="D529" s="49" t="s">
        <v>99</v>
      </c>
      <c r="E529" s="48" t="s">
        <v>257</v>
      </c>
      <c r="F529" s="48" t="s">
        <v>314</v>
      </c>
      <c r="G529" s="49"/>
      <c r="H529" s="49"/>
      <c r="I529" s="49"/>
      <c r="J529" s="50">
        <f t="shared" si="59"/>
        <v>1705.26495</v>
      </c>
      <c r="K529" s="50">
        <f t="shared" si="59"/>
        <v>1671.9849999999999</v>
      </c>
      <c r="L529" s="58">
        <f t="shared" si="58"/>
        <v>98.048400044814144</v>
      </c>
      <c r="M529" s="432"/>
    </row>
    <row r="530" spans="1:13" s="5" customFormat="1" ht="25.15" customHeight="1">
      <c r="A530" s="1" t="s">
        <v>133</v>
      </c>
      <c r="B530" s="48" t="s">
        <v>229</v>
      </c>
      <c r="C530" s="49" t="s">
        <v>124</v>
      </c>
      <c r="D530" s="49" t="s">
        <v>99</v>
      </c>
      <c r="E530" s="48" t="s">
        <v>257</v>
      </c>
      <c r="F530" s="48" t="s">
        <v>314</v>
      </c>
      <c r="G530" s="49" t="s">
        <v>135</v>
      </c>
      <c r="H530" s="49"/>
      <c r="I530" s="49"/>
      <c r="J530" s="50">
        <f t="shared" si="59"/>
        <v>1705.26495</v>
      </c>
      <c r="K530" s="50">
        <f t="shared" si="59"/>
        <v>1671.9849999999999</v>
      </c>
      <c r="L530" s="58">
        <f t="shared" si="58"/>
        <v>98.048400044814144</v>
      </c>
      <c r="M530" s="432"/>
    </row>
    <row r="531" spans="1:13" s="5" customFormat="1" ht="53.45" customHeight="1">
      <c r="A531" s="1" t="s">
        <v>143</v>
      </c>
      <c r="B531" s="48" t="s">
        <v>229</v>
      </c>
      <c r="C531" s="49" t="s">
        <v>124</v>
      </c>
      <c r="D531" s="49" t="s">
        <v>99</v>
      </c>
      <c r="E531" s="48" t="s">
        <v>257</v>
      </c>
      <c r="F531" s="48" t="s">
        <v>314</v>
      </c>
      <c r="G531" s="49" t="s">
        <v>135</v>
      </c>
      <c r="H531" s="49" t="s">
        <v>160</v>
      </c>
      <c r="I531" s="49"/>
      <c r="J531" s="50">
        <f t="shared" si="59"/>
        <v>1705.26495</v>
      </c>
      <c r="K531" s="50">
        <f t="shared" si="59"/>
        <v>1671.9849999999999</v>
      </c>
      <c r="L531" s="58">
        <f t="shared" si="58"/>
        <v>98.048400044814144</v>
      </c>
      <c r="M531" s="432"/>
    </row>
    <row r="532" spans="1:13" s="5" customFormat="1" ht="25.15" customHeight="1">
      <c r="A532" s="314" t="s">
        <v>346</v>
      </c>
      <c r="B532" s="48" t="s">
        <v>229</v>
      </c>
      <c r="C532" s="49" t="s">
        <v>124</v>
      </c>
      <c r="D532" s="49" t="s">
        <v>99</v>
      </c>
      <c r="E532" s="48" t="s">
        <v>257</v>
      </c>
      <c r="F532" s="48" t="s">
        <v>314</v>
      </c>
      <c r="G532" s="49" t="s">
        <v>135</v>
      </c>
      <c r="H532" s="49" t="s">
        <v>160</v>
      </c>
      <c r="I532" s="49" t="s">
        <v>137</v>
      </c>
      <c r="J532" s="302">
        <f>'прил 3'!J14</f>
        <v>1705.26495</v>
      </c>
      <c r="K532" s="302">
        <f>'прил 3'!K14</f>
        <v>1671.9849999999999</v>
      </c>
      <c r="L532" s="58">
        <f t="shared" si="58"/>
        <v>98.048400044814144</v>
      </c>
      <c r="M532" s="432"/>
    </row>
    <row r="533" spans="1:13" s="5" customFormat="1" ht="34.5" customHeight="1">
      <c r="A533" s="366" t="s">
        <v>541</v>
      </c>
      <c r="B533" s="48" t="s">
        <v>229</v>
      </c>
      <c r="C533" s="49" t="s">
        <v>124</v>
      </c>
      <c r="D533" s="49" t="s">
        <v>99</v>
      </c>
      <c r="E533" s="48" t="s">
        <v>540</v>
      </c>
      <c r="F533" s="48"/>
      <c r="G533" s="49"/>
      <c r="H533" s="49"/>
      <c r="I533" s="49"/>
      <c r="J533" s="50">
        <f>J536</f>
        <v>98.94905</v>
      </c>
      <c r="K533" s="50">
        <f>K536</f>
        <v>98.94905</v>
      </c>
      <c r="L533" s="58">
        <f t="shared" si="58"/>
        <v>100</v>
      </c>
      <c r="M533" s="432"/>
    </row>
    <row r="534" spans="1:13" s="5" customFormat="1" ht="52.15" customHeight="1">
      <c r="A534" s="125" t="s">
        <v>316</v>
      </c>
      <c r="B534" s="48" t="s">
        <v>229</v>
      </c>
      <c r="C534" s="49" t="s">
        <v>124</v>
      </c>
      <c r="D534" s="49" t="s">
        <v>99</v>
      </c>
      <c r="E534" s="48" t="s">
        <v>540</v>
      </c>
      <c r="F534" s="48" t="s">
        <v>315</v>
      </c>
      <c r="G534" s="49"/>
      <c r="H534" s="49"/>
      <c r="I534" s="49"/>
      <c r="J534" s="50">
        <f t="shared" ref="J534:K537" si="60">J535</f>
        <v>98.94905</v>
      </c>
      <c r="K534" s="50">
        <f t="shared" si="60"/>
        <v>98.94905</v>
      </c>
      <c r="L534" s="58">
        <f t="shared" si="58"/>
        <v>100</v>
      </c>
      <c r="M534" s="432"/>
    </row>
    <row r="535" spans="1:13" s="5" customFormat="1" ht="25.15" customHeight="1">
      <c r="A535" s="125" t="s">
        <v>317</v>
      </c>
      <c r="B535" s="48" t="s">
        <v>229</v>
      </c>
      <c r="C535" s="49" t="s">
        <v>124</v>
      </c>
      <c r="D535" s="49" t="s">
        <v>99</v>
      </c>
      <c r="E535" s="48" t="s">
        <v>540</v>
      </c>
      <c r="F535" s="48" t="s">
        <v>314</v>
      </c>
      <c r="G535" s="49"/>
      <c r="H535" s="49"/>
      <c r="I535" s="49"/>
      <c r="J535" s="50">
        <f t="shared" si="60"/>
        <v>98.94905</v>
      </c>
      <c r="K535" s="50">
        <f t="shared" si="60"/>
        <v>98.94905</v>
      </c>
      <c r="L535" s="58">
        <f t="shared" si="58"/>
        <v>100</v>
      </c>
      <c r="M535" s="432"/>
    </row>
    <row r="536" spans="1:13" s="5" customFormat="1" ht="25.15" customHeight="1">
      <c r="A536" s="1" t="s">
        <v>133</v>
      </c>
      <c r="B536" s="48" t="s">
        <v>229</v>
      </c>
      <c r="C536" s="49" t="s">
        <v>124</v>
      </c>
      <c r="D536" s="49" t="s">
        <v>99</v>
      </c>
      <c r="E536" s="48" t="s">
        <v>540</v>
      </c>
      <c r="F536" s="48" t="s">
        <v>314</v>
      </c>
      <c r="G536" s="49" t="s">
        <v>135</v>
      </c>
      <c r="H536" s="49"/>
      <c r="I536" s="49"/>
      <c r="J536" s="50">
        <f t="shared" si="60"/>
        <v>98.94905</v>
      </c>
      <c r="K536" s="50">
        <f t="shared" si="60"/>
        <v>98.94905</v>
      </c>
      <c r="L536" s="58">
        <f t="shared" si="58"/>
        <v>100</v>
      </c>
      <c r="M536" s="432"/>
    </row>
    <row r="537" spans="1:13" s="5" customFormat="1" ht="53.45" customHeight="1">
      <c r="A537" s="1" t="s">
        <v>143</v>
      </c>
      <c r="B537" s="48" t="s">
        <v>229</v>
      </c>
      <c r="C537" s="49" t="s">
        <v>124</v>
      </c>
      <c r="D537" s="49" t="s">
        <v>99</v>
      </c>
      <c r="E537" s="48" t="s">
        <v>540</v>
      </c>
      <c r="F537" s="48" t="s">
        <v>314</v>
      </c>
      <c r="G537" s="49" t="s">
        <v>135</v>
      </c>
      <c r="H537" s="49" t="s">
        <v>160</v>
      </c>
      <c r="I537" s="49"/>
      <c r="J537" s="50">
        <f t="shared" si="60"/>
        <v>98.94905</v>
      </c>
      <c r="K537" s="50">
        <f t="shared" si="60"/>
        <v>98.94905</v>
      </c>
      <c r="L537" s="58">
        <f t="shared" si="58"/>
        <v>100</v>
      </c>
      <c r="M537" s="432"/>
    </row>
    <row r="538" spans="1:13" s="5" customFormat="1" ht="25.15" customHeight="1">
      <c r="A538" s="314" t="s">
        <v>346</v>
      </c>
      <c r="B538" s="48" t="s">
        <v>229</v>
      </c>
      <c r="C538" s="49" t="s">
        <v>124</v>
      </c>
      <c r="D538" s="49" t="s">
        <v>99</v>
      </c>
      <c r="E538" s="48" t="s">
        <v>540</v>
      </c>
      <c r="F538" s="48" t="s">
        <v>314</v>
      </c>
      <c r="G538" s="49" t="s">
        <v>135</v>
      </c>
      <c r="H538" s="49" t="s">
        <v>160</v>
      </c>
      <c r="I538" s="49" t="s">
        <v>137</v>
      </c>
      <c r="J538" s="302">
        <f>'прил 3'!J19</f>
        <v>98.94905</v>
      </c>
      <c r="K538" s="302">
        <f>'прил 3'!K19</f>
        <v>98.94905</v>
      </c>
      <c r="L538" s="58">
        <f t="shared" si="58"/>
        <v>100</v>
      </c>
      <c r="M538" s="432"/>
    </row>
    <row r="539" spans="1:13" s="5" customFormat="1" ht="35.450000000000003" customHeight="1">
      <c r="A539" s="131" t="s">
        <v>358</v>
      </c>
      <c r="B539" s="48" t="s">
        <v>229</v>
      </c>
      <c r="C539" s="49" t="s">
        <v>125</v>
      </c>
      <c r="D539" s="49" t="s">
        <v>99</v>
      </c>
      <c r="E539" s="48"/>
      <c r="F539" s="48"/>
      <c r="G539" s="49"/>
      <c r="H539" s="49"/>
      <c r="I539" s="49"/>
      <c r="J539" s="50">
        <f>J540+J546+J568+J562</f>
        <v>18140.337100000004</v>
      </c>
      <c r="K539" s="50">
        <f>K540+K546+K568+K562</f>
        <v>17990.428550000001</v>
      </c>
      <c r="L539" s="58">
        <f t="shared" si="58"/>
        <v>99.173617617061794</v>
      </c>
      <c r="M539" s="432"/>
    </row>
    <row r="540" spans="1:13" s="5" customFormat="1" ht="31.9" customHeight="1">
      <c r="A540" s="169" t="s">
        <v>414</v>
      </c>
      <c r="B540" s="48" t="s">
        <v>229</v>
      </c>
      <c r="C540" s="49" t="s">
        <v>125</v>
      </c>
      <c r="D540" s="49" t="s">
        <v>99</v>
      </c>
      <c r="E540" s="48" t="s">
        <v>184</v>
      </c>
      <c r="F540" s="48"/>
      <c r="G540" s="49"/>
      <c r="H540" s="49"/>
      <c r="I540" s="49"/>
      <c r="J540" s="50">
        <f>J543</f>
        <v>14966.698450000002</v>
      </c>
      <c r="K540" s="50">
        <f>K543</f>
        <v>14948.913</v>
      </c>
      <c r="L540" s="58">
        <f t="shared" si="58"/>
        <v>99.881166510707629</v>
      </c>
      <c r="M540" s="432"/>
    </row>
    <row r="541" spans="1:13" s="5" customFormat="1" ht="50.45" customHeight="1">
      <c r="A541" s="125" t="s">
        <v>316</v>
      </c>
      <c r="B541" s="48" t="s">
        <v>229</v>
      </c>
      <c r="C541" s="49" t="s">
        <v>125</v>
      </c>
      <c r="D541" s="49" t="s">
        <v>99</v>
      </c>
      <c r="E541" s="48" t="s">
        <v>184</v>
      </c>
      <c r="F541" s="48" t="s">
        <v>315</v>
      </c>
      <c r="G541" s="49"/>
      <c r="H541" s="49"/>
      <c r="I541" s="49"/>
      <c r="J541" s="50">
        <f t="shared" ref="J541:K543" si="61">J542</f>
        <v>14966.698450000002</v>
      </c>
      <c r="K541" s="50">
        <f t="shared" si="61"/>
        <v>14948.913</v>
      </c>
      <c r="L541" s="58">
        <f t="shared" si="58"/>
        <v>99.881166510707629</v>
      </c>
      <c r="M541" s="432"/>
    </row>
    <row r="542" spans="1:13" s="5" customFormat="1" ht="25.15" customHeight="1">
      <c r="A542" s="125" t="s">
        <v>317</v>
      </c>
      <c r="B542" s="48" t="s">
        <v>229</v>
      </c>
      <c r="C542" s="49" t="s">
        <v>125</v>
      </c>
      <c r="D542" s="49" t="s">
        <v>99</v>
      </c>
      <c r="E542" s="48" t="s">
        <v>184</v>
      </c>
      <c r="F542" s="48" t="s">
        <v>314</v>
      </c>
      <c r="G542" s="49"/>
      <c r="H542" s="49"/>
      <c r="I542" s="49"/>
      <c r="J542" s="50">
        <f t="shared" si="61"/>
        <v>14966.698450000002</v>
      </c>
      <c r="K542" s="50">
        <f t="shared" si="61"/>
        <v>14948.913</v>
      </c>
      <c r="L542" s="58">
        <f t="shared" si="58"/>
        <v>99.881166510707629</v>
      </c>
      <c r="M542" s="432"/>
    </row>
    <row r="543" spans="1:13" s="5" customFormat="1" ht="25.15" customHeight="1">
      <c r="A543" s="1" t="s">
        <v>133</v>
      </c>
      <c r="B543" s="48" t="s">
        <v>229</v>
      </c>
      <c r="C543" s="49" t="s">
        <v>125</v>
      </c>
      <c r="D543" s="49" t="s">
        <v>99</v>
      </c>
      <c r="E543" s="48" t="s">
        <v>184</v>
      </c>
      <c r="F543" s="48" t="s">
        <v>314</v>
      </c>
      <c r="G543" s="49" t="s">
        <v>135</v>
      </c>
      <c r="H543" s="49"/>
      <c r="I543" s="49"/>
      <c r="J543" s="50">
        <f t="shared" si="61"/>
        <v>14966.698450000002</v>
      </c>
      <c r="K543" s="50">
        <f t="shared" si="61"/>
        <v>14948.913</v>
      </c>
      <c r="L543" s="58">
        <f t="shared" si="58"/>
        <v>99.881166510707629</v>
      </c>
      <c r="M543" s="432"/>
    </row>
    <row r="544" spans="1:13" s="5" customFormat="1" ht="39" customHeight="1">
      <c r="A544" s="1" t="s">
        <v>143</v>
      </c>
      <c r="B544" s="48" t="s">
        <v>229</v>
      </c>
      <c r="C544" s="49" t="s">
        <v>125</v>
      </c>
      <c r="D544" s="49" t="s">
        <v>99</v>
      </c>
      <c r="E544" s="48" t="s">
        <v>184</v>
      </c>
      <c r="F544" s="48" t="s">
        <v>314</v>
      </c>
      <c r="G544" s="49" t="s">
        <v>135</v>
      </c>
      <c r="H544" s="49" t="s">
        <v>136</v>
      </c>
      <c r="I544" s="49"/>
      <c r="J544" s="50">
        <f>J545</f>
        <v>14966.698450000002</v>
      </c>
      <c r="K544" s="58">
        <f>SUM(K545)</f>
        <v>14948.913</v>
      </c>
      <c r="L544" s="58">
        <f t="shared" si="58"/>
        <v>99.881166510707629</v>
      </c>
      <c r="M544" s="432"/>
    </row>
    <row r="545" spans="1:13" s="5" customFormat="1" ht="25.15" customHeight="1">
      <c r="A545" s="314" t="s">
        <v>346</v>
      </c>
      <c r="B545" s="48" t="s">
        <v>229</v>
      </c>
      <c r="C545" s="49" t="s">
        <v>125</v>
      </c>
      <c r="D545" s="49" t="s">
        <v>99</v>
      </c>
      <c r="E545" s="48" t="s">
        <v>184</v>
      </c>
      <c r="F545" s="48" t="s">
        <v>314</v>
      </c>
      <c r="G545" s="49" t="s">
        <v>135</v>
      </c>
      <c r="H545" s="49" t="s">
        <v>136</v>
      </c>
      <c r="I545" s="49" t="s">
        <v>137</v>
      </c>
      <c r="J545" s="302">
        <f>'прил 3'!J66</f>
        <v>14966.698450000002</v>
      </c>
      <c r="K545" s="302">
        <f>'прил 3'!K66</f>
        <v>14948.913</v>
      </c>
      <c r="L545" s="58">
        <f t="shared" si="58"/>
        <v>99.881166510707629</v>
      </c>
      <c r="M545" s="432"/>
    </row>
    <row r="546" spans="1:13" s="5" customFormat="1" ht="34.9" customHeight="1">
      <c r="A546" s="1" t="s">
        <v>415</v>
      </c>
      <c r="B546" s="48" t="s">
        <v>229</v>
      </c>
      <c r="C546" s="49" t="s">
        <v>125</v>
      </c>
      <c r="D546" s="49" t="s">
        <v>99</v>
      </c>
      <c r="E546" s="48" t="s">
        <v>185</v>
      </c>
      <c r="F546" s="48"/>
      <c r="G546" s="49"/>
      <c r="H546" s="49"/>
      <c r="I546" s="49"/>
      <c r="J546" s="50">
        <f>J549+J552+J557</f>
        <v>2167.7815499999997</v>
      </c>
      <c r="K546" s="50">
        <f>K549+K552+K557</f>
        <v>2035.6584500000001</v>
      </c>
      <c r="L546" s="58">
        <f t="shared" si="58"/>
        <v>93.905146946194847</v>
      </c>
      <c r="M546" s="432"/>
    </row>
    <row r="547" spans="1:13" s="5" customFormat="1" ht="49.9" customHeight="1">
      <c r="A547" s="125" t="s">
        <v>316</v>
      </c>
      <c r="B547" s="48" t="s">
        <v>229</v>
      </c>
      <c r="C547" s="49" t="s">
        <v>125</v>
      </c>
      <c r="D547" s="49" t="s">
        <v>99</v>
      </c>
      <c r="E547" s="48" t="s">
        <v>185</v>
      </c>
      <c r="F547" s="48" t="s">
        <v>315</v>
      </c>
      <c r="G547" s="49"/>
      <c r="H547" s="49"/>
      <c r="I547" s="49"/>
      <c r="J547" s="50">
        <f t="shared" ref="J547:K550" si="62">J548</f>
        <v>286.84899999999999</v>
      </c>
      <c r="K547" s="50">
        <f t="shared" si="62"/>
        <v>268.99700000000001</v>
      </c>
      <c r="L547" s="58">
        <f t="shared" si="58"/>
        <v>93.776516564464245</v>
      </c>
      <c r="M547" s="432"/>
    </row>
    <row r="548" spans="1:13" s="5" customFormat="1" ht="25.15" customHeight="1">
      <c r="A548" s="125" t="s">
        <v>317</v>
      </c>
      <c r="B548" s="48" t="s">
        <v>229</v>
      </c>
      <c r="C548" s="49" t="s">
        <v>125</v>
      </c>
      <c r="D548" s="49" t="s">
        <v>99</v>
      </c>
      <c r="E548" s="48" t="s">
        <v>185</v>
      </c>
      <c r="F548" s="48" t="s">
        <v>314</v>
      </c>
      <c r="G548" s="49"/>
      <c r="H548" s="49"/>
      <c r="I548" s="49"/>
      <c r="J548" s="50">
        <f t="shared" si="62"/>
        <v>286.84899999999999</v>
      </c>
      <c r="K548" s="50">
        <f t="shared" si="62"/>
        <v>268.99700000000001</v>
      </c>
      <c r="L548" s="58">
        <f t="shared" si="58"/>
        <v>93.776516564464245</v>
      </c>
      <c r="M548" s="432"/>
    </row>
    <row r="549" spans="1:13" s="5" customFormat="1" ht="25.15" customHeight="1">
      <c r="A549" s="1" t="s">
        <v>133</v>
      </c>
      <c r="B549" s="48" t="s">
        <v>229</v>
      </c>
      <c r="C549" s="49" t="s">
        <v>125</v>
      </c>
      <c r="D549" s="49" t="s">
        <v>99</v>
      </c>
      <c r="E549" s="48" t="s">
        <v>185</v>
      </c>
      <c r="F549" s="48" t="s">
        <v>314</v>
      </c>
      <c r="G549" s="49" t="s">
        <v>135</v>
      </c>
      <c r="H549" s="49"/>
      <c r="I549" s="49"/>
      <c r="J549" s="50">
        <f t="shared" si="62"/>
        <v>286.84899999999999</v>
      </c>
      <c r="K549" s="50">
        <f t="shared" si="62"/>
        <v>268.99700000000001</v>
      </c>
      <c r="L549" s="58">
        <f t="shared" si="58"/>
        <v>93.776516564464245</v>
      </c>
      <c r="M549" s="432"/>
    </row>
    <row r="550" spans="1:13" s="5" customFormat="1" ht="49.15" customHeight="1">
      <c r="A550" s="1" t="s">
        <v>143</v>
      </c>
      <c r="B550" s="48" t="s">
        <v>229</v>
      </c>
      <c r="C550" s="49" t="s">
        <v>125</v>
      </c>
      <c r="D550" s="49" t="s">
        <v>99</v>
      </c>
      <c r="E550" s="48" t="s">
        <v>185</v>
      </c>
      <c r="F550" s="48" t="s">
        <v>314</v>
      </c>
      <c r="G550" s="49" t="s">
        <v>135</v>
      </c>
      <c r="H550" s="49" t="s">
        <v>136</v>
      </c>
      <c r="I550" s="49"/>
      <c r="J550" s="50">
        <f t="shared" si="62"/>
        <v>286.84899999999999</v>
      </c>
      <c r="K550" s="159">
        <f t="shared" si="62"/>
        <v>268.99700000000001</v>
      </c>
      <c r="L550" s="58">
        <f t="shared" si="58"/>
        <v>93.776516564464245</v>
      </c>
      <c r="M550" s="432"/>
    </row>
    <row r="551" spans="1:13" s="5" customFormat="1" ht="25.15" customHeight="1">
      <c r="A551" s="314" t="s">
        <v>346</v>
      </c>
      <c r="B551" s="48" t="s">
        <v>229</v>
      </c>
      <c r="C551" s="49" t="s">
        <v>125</v>
      </c>
      <c r="D551" s="49" t="s">
        <v>99</v>
      </c>
      <c r="E551" s="48" t="s">
        <v>185</v>
      </c>
      <c r="F551" s="48" t="s">
        <v>314</v>
      </c>
      <c r="G551" s="49" t="s">
        <v>135</v>
      </c>
      <c r="H551" s="49" t="s">
        <v>136</v>
      </c>
      <c r="I551" s="49" t="s">
        <v>137</v>
      </c>
      <c r="J551" s="50">
        <f>'прил 3'!J71</f>
        <v>286.84899999999999</v>
      </c>
      <c r="K551" s="50">
        <f>'прил 3'!K71</f>
        <v>268.99700000000001</v>
      </c>
      <c r="L551" s="58">
        <f t="shared" si="58"/>
        <v>93.776516564464245</v>
      </c>
      <c r="M551" s="432"/>
    </row>
    <row r="552" spans="1:13" s="5" customFormat="1" ht="38.450000000000003" customHeight="1">
      <c r="A552" s="289" t="s">
        <v>320</v>
      </c>
      <c r="B552" s="48" t="s">
        <v>229</v>
      </c>
      <c r="C552" s="49" t="s">
        <v>125</v>
      </c>
      <c r="D552" s="49" t="s">
        <v>99</v>
      </c>
      <c r="E552" s="48" t="s">
        <v>185</v>
      </c>
      <c r="F552" s="48" t="s">
        <v>318</v>
      </c>
      <c r="G552" s="49"/>
      <c r="H552" s="49"/>
      <c r="I552" s="49"/>
      <c r="J552" s="50">
        <f t="shared" ref="J552:K555" si="63">J553</f>
        <v>1694.722</v>
      </c>
      <c r="K552" s="50">
        <f t="shared" si="63"/>
        <v>1588.9284500000001</v>
      </c>
      <c r="L552" s="58">
        <f t="shared" si="58"/>
        <v>93.757468776589917</v>
      </c>
      <c r="M552" s="432"/>
    </row>
    <row r="553" spans="1:13" s="5" customFormat="1" ht="36.6" customHeight="1">
      <c r="A553" s="1" t="s">
        <v>321</v>
      </c>
      <c r="B553" s="48" t="s">
        <v>229</v>
      </c>
      <c r="C553" s="49" t="s">
        <v>125</v>
      </c>
      <c r="D553" s="49" t="s">
        <v>99</v>
      </c>
      <c r="E553" s="48" t="s">
        <v>185</v>
      </c>
      <c r="F553" s="48" t="s">
        <v>319</v>
      </c>
      <c r="G553" s="49"/>
      <c r="H553" s="49"/>
      <c r="I553" s="49"/>
      <c r="J553" s="50">
        <f t="shared" si="63"/>
        <v>1694.722</v>
      </c>
      <c r="K553" s="50">
        <f t="shared" si="63"/>
        <v>1588.9284500000001</v>
      </c>
      <c r="L553" s="58">
        <f t="shared" si="58"/>
        <v>93.757468776589917</v>
      </c>
      <c r="M553" s="432"/>
    </row>
    <row r="554" spans="1:13" s="5" customFormat="1" ht="25.15" customHeight="1">
      <c r="A554" s="1" t="s">
        <v>133</v>
      </c>
      <c r="B554" s="48" t="s">
        <v>229</v>
      </c>
      <c r="C554" s="49" t="s">
        <v>125</v>
      </c>
      <c r="D554" s="49" t="s">
        <v>99</v>
      </c>
      <c r="E554" s="48" t="s">
        <v>185</v>
      </c>
      <c r="F554" s="48" t="s">
        <v>319</v>
      </c>
      <c r="G554" s="49" t="s">
        <v>135</v>
      </c>
      <c r="H554" s="49"/>
      <c r="I554" s="49"/>
      <c r="J554" s="50">
        <f t="shared" si="63"/>
        <v>1694.722</v>
      </c>
      <c r="K554" s="50">
        <f t="shared" si="63"/>
        <v>1588.9284500000001</v>
      </c>
      <c r="L554" s="58">
        <f t="shared" si="58"/>
        <v>93.757468776589917</v>
      </c>
      <c r="M554" s="432"/>
    </row>
    <row r="555" spans="1:13" s="5" customFormat="1" ht="45.6" customHeight="1">
      <c r="A555" s="1" t="s">
        <v>143</v>
      </c>
      <c r="B555" s="48" t="s">
        <v>229</v>
      </c>
      <c r="C555" s="49" t="s">
        <v>125</v>
      </c>
      <c r="D555" s="49" t="s">
        <v>99</v>
      </c>
      <c r="E555" s="48" t="s">
        <v>185</v>
      </c>
      <c r="F555" s="48" t="s">
        <v>319</v>
      </c>
      <c r="G555" s="49" t="s">
        <v>135</v>
      </c>
      <c r="H555" s="49" t="s">
        <v>136</v>
      </c>
      <c r="I555" s="49"/>
      <c r="J555" s="50">
        <f t="shared" si="63"/>
        <v>1694.722</v>
      </c>
      <c r="K555" s="50">
        <f t="shared" si="63"/>
        <v>1588.9284500000001</v>
      </c>
      <c r="L555" s="58">
        <f t="shared" si="58"/>
        <v>93.757468776589917</v>
      </c>
      <c r="M555" s="432"/>
    </row>
    <row r="556" spans="1:13" s="5" customFormat="1" ht="25.15" customHeight="1">
      <c r="A556" s="314" t="s">
        <v>346</v>
      </c>
      <c r="B556" s="48" t="s">
        <v>229</v>
      </c>
      <c r="C556" s="49" t="s">
        <v>125</v>
      </c>
      <c r="D556" s="49" t="s">
        <v>99</v>
      </c>
      <c r="E556" s="48" t="s">
        <v>185</v>
      </c>
      <c r="F556" s="48" t="s">
        <v>319</v>
      </c>
      <c r="G556" s="49" t="s">
        <v>135</v>
      </c>
      <c r="H556" s="49" t="s">
        <v>136</v>
      </c>
      <c r="I556" s="49" t="s">
        <v>137</v>
      </c>
      <c r="J556" s="50">
        <f>'прил 3'!J73</f>
        <v>1694.722</v>
      </c>
      <c r="K556" s="50">
        <f>'прил 3'!K73</f>
        <v>1588.9284500000001</v>
      </c>
      <c r="L556" s="58">
        <f t="shared" si="58"/>
        <v>93.757468776589917</v>
      </c>
      <c r="M556" s="432"/>
    </row>
    <row r="557" spans="1:13" s="5" customFormat="1" ht="27.6" customHeight="1">
      <c r="A557" s="165" t="s">
        <v>324</v>
      </c>
      <c r="B557" s="48" t="s">
        <v>229</v>
      </c>
      <c r="C557" s="49" t="s">
        <v>125</v>
      </c>
      <c r="D557" s="49" t="s">
        <v>99</v>
      </c>
      <c r="E557" s="48" t="s">
        <v>185</v>
      </c>
      <c r="F557" s="48" t="s">
        <v>322</v>
      </c>
      <c r="G557" s="49"/>
      <c r="H557" s="49"/>
      <c r="I557" s="49"/>
      <c r="J557" s="50">
        <f t="shared" ref="J557:K560" si="64">J558</f>
        <v>186.21054999999998</v>
      </c>
      <c r="K557" s="50">
        <f t="shared" si="64"/>
        <v>177.733</v>
      </c>
      <c r="L557" s="58">
        <f t="shared" si="58"/>
        <v>95.447330991718786</v>
      </c>
      <c r="M557" s="432"/>
    </row>
    <row r="558" spans="1:13" s="5" customFormat="1" ht="25.15" customHeight="1">
      <c r="A558" s="165" t="s">
        <v>325</v>
      </c>
      <c r="B558" s="48" t="s">
        <v>229</v>
      </c>
      <c r="C558" s="49" t="s">
        <v>125</v>
      </c>
      <c r="D558" s="49" t="s">
        <v>99</v>
      </c>
      <c r="E558" s="48" t="s">
        <v>185</v>
      </c>
      <c r="F558" s="48" t="s">
        <v>323</v>
      </c>
      <c r="G558" s="49"/>
      <c r="H558" s="49"/>
      <c r="I558" s="49"/>
      <c r="J558" s="50">
        <f t="shared" si="64"/>
        <v>186.21054999999998</v>
      </c>
      <c r="K558" s="50">
        <f t="shared" si="64"/>
        <v>177.733</v>
      </c>
      <c r="L558" s="58">
        <f t="shared" si="58"/>
        <v>95.447330991718786</v>
      </c>
      <c r="M558" s="432"/>
    </row>
    <row r="559" spans="1:13" s="5" customFormat="1" ht="25.15" customHeight="1">
      <c r="A559" s="1" t="s">
        <v>133</v>
      </c>
      <c r="B559" s="48" t="s">
        <v>229</v>
      </c>
      <c r="C559" s="49" t="s">
        <v>125</v>
      </c>
      <c r="D559" s="49" t="s">
        <v>99</v>
      </c>
      <c r="E559" s="48" t="s">
        <v>185</v>
      </c>
      <c r="F559" s="48" t="s">
        <v>323</v>
      </c>
      <c r="G559" s="49" t="s">
        <v>135</v>
      </c>
      <c r="H559" s="49"/>
      <c r="I559" s="49"/>
      <c r="J559" s="50">
        <f t="shared" si="64"/>
        <v>186.21054999999998</v>
      </c>
      <c r="K559" s="50">
        <f t="shared" si="64"/>
        <v>177.733</v>
      </c>
      <c r="L559" s="58">
        <f t="shared" si="58"/>
        <v>95.447330991718786</v>
      </c>
      <c r="M559" s="432"/>
    </row>
    <row r="560" spans="1:13" s="5" customFormat="1" ht="49.9" customHeight="1">
      <c r="A560" s="1" t="s">
        <v>143</v>
      </c>
      <c r="B560" s="48" t="s">
        <v>229</v>
      </c>
      <c r="C560" s="49" t="s">
        <v>125</v>
      </c>
      <c r="D560" s="49" t="s">
        <v>99</v>
      </c>
      <c r="E560" s="48" t="s">
        <v>185</v>
      </c>
      <c r="F560" s="48" t="s">
        <v>323</v>
      </c>
      <c r="G560" s="49" t="s">
        <v>135</v>
      </c>
      <c r="H560" s="49" t="s">
        <v>136</v>
      </c>
      <c r="I560" s="49"/>
      <c r="J560" s="50">
        <f t="shared" si="64"/>
        <v>186.21054999999998</v>
      </c>
      <c r="K560" s="368">
        <f t="shared" si="64"/>
        <v>177.733</v>
      </c>
      <c r="L560" s="58">
        <f t="shared" si="58"/>
        <v>95.447330991718786</v>
      </c>
      <c r="M560" s="432"/>
    </row>
    <row r="561" spans="1:13" s="5" customFormat="1" ht="25.15" customHeight="1">
      <c r="A561" s="314" t="s">
        <v>346</v>
      </c>
      <c r="B561" s="48" t="s">
        <v>229</v>
      </c>
      <c r="C561" s="49" t="s">
        <v>125</v>
      </c>
      <c r="D561" s="49" t="s">
        <v>99</v>
      </c>
      <c r="E561" s="48" t="s">
        <v>185</v>
      </c>
      <c r="F561" s="48" t="s">
        <v>323</v>
      </c>
      <c r="G561" s="49" t="s">
        <v>135</v>
      </c>
      <c r="H561" s="49" t="s">
        <v>136</v>
      </c>
      <c r="I561" s="49" t="s">
        <v>137</v>
      </c>
      <c r="J561" s="50">
        <f>'прил 3'!J74</f>
        <v>186.21054999999998</v>
      </c>
      <c r="K561" s="50">
        <f>'прил 3'!K74</f>
        <v>177.733</v>
      </c>
      <c r="L561" s="58">
        <f t="shared" si="58"/>
        <v>95.447330991718786</v>
      </c>
      <c r="M561" s="432"/>
    </row>
    <row r="562" spans="1:13" s="5" customFormat="1" ht="37.15" customHeight="1">
      <c r="A562" s="366" t="s">
        <v>541</v>
      </c>
      <c r="B562" s="48" t="s">
        <v>229</v>
      </c>
      <c r="C562" s="49" t="s">
        <v>125</v>
      </c>
      <c r="D562" s="49" t="s">
        <v>99</v>
      </c>
      <c r="E562" s="48" t="s">
        <v>540</v>
      </c>
      <c r="F562" s="48"/>
      <c r="G562" s="49"/>
      <c r="H562" s="49"/>
      <c r="I562" s="49"/>
      <c r="J562" s="50">
        <f>J565</f>
        <v>890.94110000000001</v>
      </c>
      <c r="K562" s="50">
        <f>K565</f>
        <v>890.94110000000001</v>
      </c>
      <c r="L562" s="58">
        <f t="shared" si="58"/>
        <v>100</v>
      </c>
      <c r="M562" s="432"/>
    </row>
    <row r="563" spans="1:13" s="5" customFormat="1" ht="55.9" customHeight="1">
      <c r="A563" s="125" t="s">
        <v>316</v>
      </c>
      <c r="B563" s="48" t="s">
        <v>229</v>
      </c>
      <c r="C563" s="49" t="s">
        <v>125</v>
      </c>
      <c r="D563" s="49" t="s">
        <v>99</v>
      </c>
      <c r="E563" s="48" t="s">
        <v>540</v>
      </c>
      <c r="F563" s="48" t="s">
        <v>315</v>
      </c>
      <c r="G563" s="49"/>
      <c r="H563" s="49"/>
      <c r="I563" s="49"/>
      <c r="J563" s="50">
        <f t="shared" ref="J563:K565" si="65">J564</f>
        <v>890.94110000000001</v>
      </c>
      <c r="K563" s="50">
        <f t="shared" si="65"/>
        <v>890.94110000000001</v>
      </c>
      <c r="L563" s="58">
        <f t="shared" si="58"/>
        <v>100</v>
      </c>
      <c r="M563" s="432"/>
    </row>
    <row r="564" spans="1:13" s="5" customFormat="1" ht="26.45" customHeight="1">
      <c r="A564" s="125" t="s">
        <v>317</v>
      </c>
      <c r="B564" s="48" t="s">
        <v>229</v>
      </c>
      <c r="C564" s="49" t="s">
        <v>125</v>
      </c>
      <c r="D564" s="49" t="s">
        <v>99</v>
      </c>
      <c r="E564" s="48" t="s">
        <v>540</v>
      </c>
      <c r="F564" s="48" t="s">
        <v>314</v>
      </c>
      <c r="G564" s="49"/>
      <c r="H564" s="49"/>
      <c r="I564" s="49"/>
      <c r="J564" s="50">
        <f t="shared" si="65"/>
        <v>890.94110000000001</v>
      </c>
      <c r="K564" s="50">
        <f t="shared" si="65"/>
        <v>890.94110000000001</v>
      </c>
      <c r="L564" s="58">
        <f t="shared" si="58"/>
        <v>100</v>
      </c>
      <c r="M564" s="432"/>
    </row>
    <row r="565" spans="1:13" s="5" customFormat="1" ht="26.45" customHeight="1">
      <c r="A565" s="1" t="s">
        <v>133</v>
      </c>
      <c r="B565" s="48" t="s">
        <v>229</v>
      </c>
      <c r="C565" s="49" t="s">
        <v>125</v>
      </c>
      <c r="D565" s="49" t="s">
        <v>99</v>
      </c>
      <c r="E565" s="48" t="s">
        <v>540</v>
      </c>
      <c r="F565" s="48" t="s">
        <v>314</v>
      </c>
      <c r="G565" s="49" t="s">
        <v>135</v>
      </c>
      <c r="H565" s="49"/>
      <c r="I565" s="49"/>
      <c r="J565" s="50">
        <f t="shared" si="65"/>
        <v>890.94110000000001</v>
      </c>
      <c r="K565" s="58">
        <f t="shared" si="65"/>
        <v>890.94110000000001</v>
      </c>
      <c r="L565" s="58">
        <f t="shared" si="58"/>
        <v>100</v>
      </c>
      <c r="M565" s="432"/>
    </row>
    <row r="566" spans="1:13" s="5" customFormat="1" ht="48.6" customHeight="1">
      <c r="A566" s="1" t="s">
        <v>143</v>
      </c>
      <c r="B566" s="48" t="s">
        <v>229</v>
      </c>
      <c r="C566" s="49" t="s">
        <v>125</v>
      </c>
      <c r="D566" s="49" t="s">
        <v>99</v>
      </c>
      <c r="E566" s="48" t="s">
        <v>540</v>
      </c>
      <c r="F566" s="48" t="s">
        <v>314</v>
      </c>
      <c r="G566" s="49" t="s">
        <v>135</v>
      </c>
      <c r="H566" s="49" t="s">
        <v>136</v>
      </c>
      <c r="I566" s="49"/>
      <c r="J566" s="50">
        <f>J567</f>
        <v>890.94110000000001</v>
      </c>
      <c r="K566" s="58">
        <f>SUM(K567)</f>
        <v>890.94110000000001</v>
      </c>
      <c r="L566" s="58">
        <f t="shared" si="58"/>
        <v>100</v>
      </c>
      <c r="M566" s="432"/>
    </row>
    <row r="567" spans="1:13" s="5" customFormat="1" ht="26.45" customHeight="1">
      <c r="A567" s="314" t="s">
        <v>346</v>
      </c>
      <c r="B567" s="48" t="s">
        <v>229</v>
      </c>
      <c r="C567" s="49" t="s">
        <v>125</v>
      </c>
      <c r="D567" s="49" t="s">
        <v>99</v>
      </c>
      <c r="E567" s="48" t="s">
        <v>540</v>
      </c>
      <c r="F567" s="48" t="s">
        <v>314</v>
      </c>
      <c r="G567" s="49" t="s">
        <v>135</v>
      </c>
      <c r="H567" s="49" t="s">
        <v>136</v>
      </c>
      <c r="I567" s="49" t="s">
        <v>137</v>
      </c>
      <c r="J567" s="50">
        <f>'прил 3'!J78</f>
        <v>890.94110000000001</v>
      </c>
      <c r="K567" s="50">
        <f>'прил 3'!K78</f>
        <v>890.94110000000001</v>
      </c>
      <c r="L567" s="58">
        <f t="shared" si="58"/>
        <v>100</v>
      </c>
      <c r="M567" s="432"/>
    </row>
    <row r="568" spans="1:13" s="5" customFormat="1" ht="32.450000000000003" customHeight="1">
      <c r="A568" s="297" t="s">
        <v>490</v>
      </c>
      <c r="B568" s="48" t="s">
        <v>229</v>
      </c>
      <c r="C568" s="49" t="s">
        <v>125</v>
      </c>
      <c r="D568" s="49" t="s">
        <v>99</v>
      </c>
      <c r="E568" s="614" t="s">
        <v>491</v>
      </c>
      <c r="F568" s="48"/>
      <c r="G568" s="49"/>
      <c r="H568" s="49"/>
      <c r="I568" s="49"/>
      <c r="J568" s="50">
        <f>J569</f>
        <v>114.916</v>
      </c>
      <c r="K568" s="50">
        <f>K569</f>
        <v>114.916</v>
      </c>
      <c r="L568" s="58">
        <f t="shared" si="58"/>
        <v>100</v>
      </c>
      <c r="M568" s="432"/>
    </row>
    <row r="569" spans="1:13" s="5" customFormat="1" ht="40.15" customHeight="1">
      <c r="A569" s="289" t="s">
        <v>320</v>
      </c>
      <c r="B569" s="48" t="s">
        <v>229</v>
      </c>
      <c r="C569" s="49" t="s">
        <v>125</v>
      </c>
      <c r="D569" s="49" t="s">
        <v>99</v>
      </c>
      <c r="E569" s="614" t="s">
        <v>491</v>
      </c>
      <c r="F569" s="48" t="s">
        <v>318</v>
      </c>
      <c r="G569" s="49"/>
      <c r="H569" s="49"/>
      <c r="I569" s="49"/>
      <c r="J569" s="50">
        <f t="shared" ref="J569:K572" si="66">J570</f>
        <v>114.916</v>
      </c>
      <c r="K569" s="50">
        <f t="shared" si="66"/>
        <v>114.916</v>
      </c>
      <c r="L569" s="58">
        <f t="shared" si="58"/>
        <v>100</v>
      </c>
      <c r="M569" s="432"/>
    </row>
    <row r="570" spans="1:13" s="5" customFormat="1" ht="35.450000000000003" customHeight="1">
      <c r="A570" s="1" t="s">
        <v>321</v>
      </c>
      <c r="B570" s="48" t="s">
        <v>229</v>
      </c>
      <c r="C570" s="49" t="s">
        <v>125</v>
      </c>
      <c r="D570" s="49" t="s">
        <v>99</v>
      </c>
      <c r="E570" s="614" t="s">
        <v>491</v>
      </c>
      <c r="F570" s="48" t="s">
        <v>319</v>
      </c>
      <c r="G570" s="49"/>
      <c r="H570" s="49"/>
      <c r="I570" s="49"/>
      <c r="J570" s="50">
        <f t="shared" si="66"/>
        <v>114.916</v>
      </c>
      <c r="K570" s="50">
        <f t="shared" si="66"/>
        <v>114.916</v>
      </c>
      <c r="L570" s="58">
        <f t="shared" si="58"/>
        <v>100</v>
      </c>
      <c r="M570" s="432"/>
    </row>
    <row r="571" spans="1:13" s="5" customFormat="1" ht="25.15" customHeight="1">
      <c r="A571" s="1" t="s">
        <v>133</v>
      </c>
      <c r="B571" s="48" t="s">
        <v>229</v>
      </c>
      <c r="C571" s="49" t="s">
        <v>125</v>
      </c>
      <c r="D571" s="49" t="s">
        <v>99</v>
      </c>
      <c r="E571" s="614" t="s">
        <v>491</v>
      </c>
      <c r="F571" s="48" t="s">
        <v>319</v>
      </c>
      <c r="G571" s="49" t="s">
        <v>135</v>
      </c>
      <c r="H571" s="49"/>
      <c r="I571" s="49"/>
      <c r="J571" s="50">
        <f t="shared" si="66"/>
        <v>114.916</v>
      </c>
      <c r="K571" s="50">
        <f t="shared" si="66"/>
        <v>114.916</v>
      </c>
      <c r="L571" s="58">
        <f t="shared" si="58"/>
        <v>100</v>
      </c>
      <c r="M571" s="432"/>
    </row>
    <row r="572" spans="1:13" s="5" customFormat="1" ht="45.6" customHeight="1">
      <c r="A572" s="1" t="s">
        <v>143</v>
      </c>
      <c r="B572" s="48" t="s">
        <v>229</v>
      </c>
      <c r="C572" s="49" t="s">
        <v>125</v>
      </c>
      <c r="D572" s="49" t="s">
        <v>99</v>
      </c>
      <c r="E572" s="614" t="s">
        <v>491</v>
      </c>
      <c r="F572" s="48" t="s">
        <v>319</v>
      </c>
      <c r="G572" s="49" t="s">
        <v>135</v>
      </c>
      <c r="H572" s="49" t="s">
        <v>136</v>
      </c>
      <c r="I572" s="49"/>
      <c r="J572" s="50">
        <f t="shared" si="66"/>
        <v>114.916</v>
      </c>
      <c r="K572" s="368">
        <f t="shared" si="66"/>
        <v>114.916</v>
      </c>
      <c r="L572" s="58">
        <f t="shared" si="58"/>
        <v>100</v>
      </c>
      <c r="M572" s="432"/>
    </row>
    <row r="573" spans="1:13" s="5" customFormat="1" ht="25.15" customHeight="1">
      <c r="A573" s="314" t="s">
        <v>346</v>
      </c>
      <c r="B573" s="48" t="s">
        <v>229</v>
      </c>
      <c r="C573" s="49" t="s">
        <v>125</v>
      </c>
      <c r="D573" s="49" t="s">
        <v>99</v>
      </c>
      <c r="E573" s="614" t="s">
        <v>491</v>
      </c>
      <c r="F573" s="48" t="s">
        <v>319</v>
      </c>
      <c r="G573" s="49" t="s">
        <v>135</v>
      </c>
      <c r="H573" s="49" t="s">
        <v>136</v>
      </c>
      <c r="I573" s="49" t="s">
        <v>137</v>
      </c>
      <c r="J573" s="50">
        <f>'прил 4'!I80</f>
        <v>114.916</v>
      </c>
      <c r="K573" s="50">
        <f>'прил 4'!J80</f>
        <v>114.916</v>
      </c>
      <c r="L573" s="58">
        <f t="shared" si="58"/>
        <v>100</v>
      </c>
      <c r="M573" s="432"/>
    </row>
    <row r="574" spans="1:13" s="137" customFormat="1" ht="49.9" customHeight="1">
      <c r="A574" s="289" t="s">
        <v>496</v>
      </c>
      <c r="B574" s="330">
        <v>89</v>
      </c>
      <c r="C574" s="327" t="s">
        <v>101</v>
      </c>
      <c r="D574" s="327"/>
      <c r="E574" s="135"/>
      <c r="F574" s="135"/>
      <c r="G574" s="327"/>
      <c r="H574" s="327"/>
      <c r="I574" s="327"/>
      <c r="J574" s="341">
        <f>J575</f>
        <v>2493.9018000000001</v>
      </c>
      <c r="K574" s="341">
        <f>K575</f>
        <v>2280.13942</v>
      </c>
      <c r="L574" s="58">
        <f t="shared" si="58"/>
        <v>91.428596747474174</v>
      </c>
      <c r="M574" s="438"/>
    </row>
    <row r="575" spans="1:13" s="137" customFormat="1" ht="54.6" customHeight="1">
      <c r="A575" s="613" t="s">
        <v>495</v>
      </c>
      <c r="B575" s="160">
        <v>89</v>
      </c>
      <c r="C575" s="48" t="s">
        <v>124</v>
      </c>
      <c r="D575" s="327"/>
      <c r="E575" s="135"/>
      <c r="F575" s="135"/>
      <c r="G575" s="327"/>
      <c r="H575" s="327"/>
      <c r="I575" s="327"/>
      <c r="J575" s="341">
        <f>J581+J587+J599+J605+J611+J616+J622+J628+J634+J652+J635+J588</f>
        <v>2493.9018000000001</v>
      </c>
      <c r="K575" s="341">
        <f>K581+K587+K599+K605+K611+K616+K622+K628+K634+K652+K635+K588</f>
        <v>2280.13942</v>
      </c>
      <c r="L575" s="58">
        <f t="shared" si="58"/>
        <v>91.428596747474174</v>
      </c>
      <c r="M575" s="438"/>
    </row>
    <row r="576" spans="1:13" s="5" customFormat="1" ht="32.450000000000003" customHeight="1">
      <c r="A576" s="165" t="s">
        <v>471</v>
      </c>
      <c r="B576" s="160">
        <v>89</v>
      </c>
      <c r="C576" s="48" t="s">
        <v>124</v>
      </c>
      <c r="D576" s="49" t="s">
        <v>99</v>
      </c>
      <c r="E576" s="48" t="s">
        <v>187</v>
      </c>
      <c r="F576" s="48"/>
      <c r="G576" s="49"/>
      <c r="H576" s="49"/>
      <c r="I576" s="49"/>
      <c r="J576" s="50">
        <f>J579</f>
        <v>1</v>
      </c>
      <c r="K576" s="58">
        <f>K579</f>
        <v>0</v>
      </c>
      <c r="L576" s="58">
        <f t="shared" si="58"/>
        <v>0</v>
      </c>
      <c r="M576" s="432"/>
    </row>
    <row r="577" spans="1:13" s="5" customFormat="1" ht="25.15" customHeight="1">
      <c r="A577" s="1" t="s">
        <v>324</v>
      </c>
      <c r="B577" s="160">
        <v>89</v>
      </c>
      <c r="C577" s="48" t="s">
        <v>124</v>
      </c>
      <c r="D577" s="49" t="s">
        <v>99</v>
      </c>
      <c r="E577" s="48" t="s">
        <v>187</v>
      </c>
      <c r="F577" s="48" t="s">
        <v>322</v>
      </c>
      <c r="G577" s="49"/>
      <c r="H577" s="49"/>
      <c r="I577" s="49"/>
      <c r="J577" s="50">
        <f t="shared" ref="J577:K580" si="67">J578</f>
        <v>1</v>
      </c>
      <c r="K577" s="50">
        <f t="shared" si="67"/>
        <v>0</v>
      </c>
      <c r="L577" s="58">
        <f t="shared" si="58"/>
        <v>0</v>
      </c>
      <c r="M577" s="432"/>
    </row>
    <row r="578" spans="1:13" s="5" customFormat="1" ht="25.15" customHeight="1">
      <c r="A578" s="1" t="s">
        <v>177</v>
      </c>
      <c r="B578" s="160">
        <v>89</v>
      </c>
      <c r="C578" s="48" t="s">
        <v>124</v>
      </c>
      <c r="D578" s="49" t="s">
        <v>99</v>
      </c>
      <c r="E578" s="48" t="s">
        <v>187</v>
      </c>
      <c r="F578" s="48" t="s">
        <v>176</v>
      </c>
      <c r="G578" s="49"/>
      <c r="H578" s="49"/>
      <c r="I578" s="49"/>
      <c r="J578" s="50">
        <f t="shared" si="67"/>
        <v>1</v>
      </c>
      <c r="K578" s="50">
        <f t="shared" si="67"/>
        <v>0</v>
      </c>
      <c r="L578" s="58">
        <f t="shared" si="58"/>
        <v>0</v>
      </c>
      <c r="M578" s="432"/>
    </row>
    <row r="579" spans="1:13" s="5" customFormat="1" ht="25.15" customHeight="1">
      <c r="A579" s="1" t="s">
        <v>133</v>
      </c>
      <c r="B579" s="160">
        <v>89</v>
      </c>
      <c r="C579" s="48" t="s">
        <v>124</v>
      </c>
      <c r="D579" s="49" t="s">
        <v>99</v>
      </c>
      <c r="E579" s="48" t="s">
        <v>187</v>
      </c>
      <c r="F579" s="48" t="s">
        <v>176</v>
      </c>
      <c r="G579" s="49" t="s">
        <v>135</v>
      </c>
      <c r="H579" s="49"/>
      <c r="I579" s="49"/>
      <c r="J579" s="50">
        <f t="shared" si="67"/>
        <v>1</v>
      </c>
      <c r="K579" s="50">
        <f t="shared" si="67"/>
        <v>0</v>
      </c>
      <c r="L579" s="58">
        <f t="shared" si="58"/>
        <v>0</v>
      </c>
      <c r="M579" s="432"/>
    </row>
    <row r="580" spans="1:13" s="5" customFormat="1" ht="25.15" customHeight="1">
      <c r="A580" s="1" t="s">
        <v>139</v>
      </c>
      <c r="B580" s="160">
        <v>89</v>
      </c>
      <c r="C580" s="48" t="s">
        <v>124</v>
      </c>
      <c r="D580" s="49" t="s">
        <v>99</v>
      </c>
      <c r="E580" s="48" t="s">
        <v>187</v>
      </c>
      <c r="F580" s="48" t="s">
        <v>176</v>
      </c>
      <c r="G580" s="49" t="s">
        <v>135</v>
      </c>
      <c r="H580" s="49" t="s">
        <v>109</v>
      </c>
      <c r="I580" s="49"/>
      <c r="J580" s="50">
        <f t="shared" si="67"/>
        <v>1</v>
      </c>
      <c r="K580" s="50">
        <f t="shared" si="67"/>
        <v>0</v>
      </c>
      <c r="L580" s="58">
        <f t="shared" si="58"/>
        <v>0</v>
      </c>
      <c r="M580" s="432"/>
    </row>
    <row r="581" spans="1:13" s="5" customFormat="1" ht="25.15" customHeight="1">
      <c r="A581" s="314" t="s">
        <v>346</v>
      </c>
      <c r="B581" s="160">
        <v>89</v>
      </c>
      <c r="C581" s="48" t="s">
        <v>124</v>
      </c>
      <c r="D581" s="49" t="s">
        <v>99</v>
      </c>
      <c r="E581" s="48" t="s">
        <v>187</v>
      </c>
      <c r="F581" s="48" t="s">
        <v>176</v>
      </c>
      <c r="G581" s="49" t="s">
        <v>135</v>
      </c>
      <c r="H581" s="49" t="s">
        <v>109</v>
      </c>
      <c r="I581" s="49" t="s">
        <v>137</v>
      </c>
      <c r="J581" s="50">
        <f>'прил 3'!J103</f>
        <v>1</v>
      </c>
      <c r="K581" s="50">
        <f>'прил 3'!K103</f>
        <v>0</v>
      </c>
      <c r="L581" s="58">
        <f t="shared" si="58"/>
        <v>0</v>
      </c>
      <c r="M581" s="432"/>
    </row>
    <row r="582" spans="1:13" s="5" customFormat="1" ht="27" customHeight="1">
      <c r="A582" s="1" t="s">
        <v>251</v>
      </c>
      <c r="B582" s="160">
        <v>89</v>
      </c>
      <c r="C582" s="48" t="s">
        <v>124</v>
      </c>
      <c r="D582" s="49" t="s">
        <v>99</v>
      </c>
      <c r="E582" s="48" t="s">
        <v>252</v>
      </c>
      <c r="F582" s="48"/>
      <c r="G582" s="49"/>
      <c r="H582" s="49"/>
      <c r="I582" s="49"/>
      <c r="J582" s="50">
        <f>J585</f>
        <v>6.5</v>
      </c>
      <c r="K582" s="58">
        <f>K585</f>
        <v>5.8810000000000002</v>
      </c>
      <c r="L582" s="58">
        <f t="shared" si="58"/>
        <v>90.476923076923072</v>
      </c>
      <c r="M582" s="432"/>
    </row>
    <row r="583" spans="1:13" s="5" customFormat="1" ht="35.450000000000003" customHeight="1">
      <c r="A583" s="1" t="s">
        <v>320</v>
      </c>
      <c r="B583" s="160">
        <v>89</v>
      </c>
      <c r="C583" s="48" t="s">
        <v>124</v>
      </c>
      <c r="D583" s="49" t="s">
        <v>99</v>
      </c>
      <c r="E583" s="48" t="s">
        <v>252</v>
      </c>
      <c r="F583" s="48" t="s">
        <v>318</v>
      </c>
      <c r="G583" s="49"/>
      <c r="H583" s="49"/>
      <c r="I583" s="49"/>
      <c r="J583" s="50">
        <f t="shared" ref="J583:K586" si="68">J584</f>
        <v>6.5</v>
      </c>
      <c r="K583" s="50">
        <f t="shared" si="68"/>
        <v>5.8810000000000002</v>
      </c>
      <c r="L583" s="58">
        <f t="shared" si="58"/>
        <v>90.476923076923072</v>
      </c>
      <c r="M583" s="432"/>
    </row>
    <row r="584" spans="1:13" s="5" customFormat="1" ht="39" customHeight="1">
      <c r="A584" s="1" t="s">
        <v>321</v>
      </c>
      <c r="B584" s="160">
        <v>89</v>
      </c>
      <c r="C584" s="48" t="s">
        <v>124</v>
      </c>
      <c r="D584" s="49" t="s">
        <v>99</v>
      </c>
      <c r="E584" s="48" t="s">
        <v>252</v>
      </c>
      <c r="F584" s="48" t="s">
        <v>319</v>
      </c>
      <c r="G584" s="49"/>
      <c r="H584" s="49"/>
      <c r="I584" s="49"/>
      <c r="J584" s="50">
        <f t="shared" si="68"/>
        <v>6.5</v>
      </c>
      <c r="K584" s="50">
        <f t="shared" si="68"/>
        <v>5.8810000000000002</v>
      </c>
      <c r="L584" s="58">
        <f t="shared" si="58"/>
        <v>90.476923076923072</v>
      </c>
      <c r="M584" s="432"/>
    </row>
    <row r="585" spans="1:13" s="5" customFormat="1" ht="25.15" customHeight="1">
      <c r="A585" s="1" t="s">
        <v>212</v>
      </c>
      <c r="B585" s="160">
        <v>89</v>
      </c>
      <c r="C585" s="48" t="s">
        <v>124</v>
      </c>
      <c r="D585" s="49" t="s">
        <v>99</v>
      </c>
      <c r="E585" s="48" t="s">
        <v>252</v>
      </c>
      <c r="F585" s="48" t="s">
        <v>319</v>
      </c>
      <c r="G585" s="49" t="s">
        <v>162</v>
      </c>
      <c r="H585" s="49"/>
      <c r="I585" s="49"/>
      <c r="J585" s="50">
        <f t="shared" si="68"/>
        <v>6.5</v>
      </c>
      <c r="K585" s="50">
        <f t="shared" si="68"/>
        <v>5.8810000000000002</v>
      </c>
      <c r="L585" s="58">
        <f t="shared" ref="L585:L648" si="69">K585/J585*100</f>
        <v>90.476923076923072</v>
      </c>
      <c r="M585" s="432"/>
    </row>
    <row r="586" spans="1:13" s="5" customFormat="1" ht="25.15" customHeight="1">
      <c r="A586" s="1" t="s">
        <v>250</v>
      </c>
      <c r="B586" s="160">
        <v>89</v>
      </c>
      <c r="C586" s="48" t="s">
        <v>124</v>
      </c>
      <c r="D586" s="49" t="s">
        <v>99</v>
      </c>
      <c r="E586" s="48" t="s">
        <v>252</v>
      </c>
      <c r="F586" s="48" t="s">
        <v>319</v>
      </c>
      <c r="G586" s="49" t="s">
        <v>162</v>
      </c>
      <c r="H586" s="49" t="s">
        <v>135</v>
      </c>
      <c r="I586" s="49"/>
      <c r="J586" s="50">
        <f t="shared" si="68"/>
        <v>6.5</v>
      </c>
      <c r="K586" s="50">
        <f t="shared" si="68"/>
        <v>5.8810000000000002</v>
      </c>
      <c r="L586" s="58">
        <f t="shared" si="69"/>
        <v>90.476923076923072</v>
      </c>
      <c r="M586" s="432"/>
    </row>
    <row r="587" spans="1:13" s="5" customFormat="1" ht="25.15" customHeight="1">
      <c r="A587" s="314" t="s">
        <v>346</v>
      </c>
      <c r="B587" s="160">
        <v>89</v>
      </c>
      <c r="C587" s="48" t="s">
        <v>124</v>
      </c>
      <c r="D587" s="49" t="s">
        <v>99</v>
      </c>
      <c r="E587" s="48" t="s">
        <v>252</v>
      </c>
      <c r="F587" s="48" t="s">
        <v>319</v>
      </c>
      <c r="G587" s="49" t="s">
        <v>162</v>
      </c>
      <c r="H587" s="49" t="s">
        <v>135</v>
      </c>
      <c r="I587" s="49" t="s">
        <v>137</v>
      </c>
      <c r="J587" s="50">
        <f>'прил 4'!I240</f>
        <v>6.5</v>
      </c>
      <c r="K587" s="50">
        <f>'прил 4'!J240</f>
        <v>5.8810000000000002</v>
      </c>
      <c r="L587" s="58">
        <f t="shared" si="69"/>
        <v>90.476923076923072</v>
      </c>
      <c r="M587" s="432"/>
    </row>
    <row r="588" spans="1:13" s="5" customFormat="1" ht="33.6" customHeight="1">
      <c r="A588" s="409" t="s">
        <v>536</v>
      </c>
      <c r="B588" s="160">
        <v>89</v>
      </c>
      <c r="C588" s="48" t="s">
        <v>124</v>
      </c>
      <c r="D588" s="49" t="s">
        <v>99</v>
      </c>
      <c r="E588" s="48" t="s">
        <v>535</v>
      </c>
      <c r="F588" s="48"/>
      <c r="G588" s="49"/>
      <c r="H588" s="49"/>
      <c r="I588" s="49"/>
      <c r="J588" s="50">
        <f>J591</f>
        <v>12.34942</v>
      </c>
      <c r="K588" s="58">
        <f>K591</f>
        <v>12.34942</v>
      </c>
      <c r="L588" s="58">
        <f t="shared" si="69"/>
        <v>100</v>
      </c>
      <c r="M588" s="432"/>
    </row>
    <row r="589" spans="1:13" s="5" customFormat="1" ht="35.450000000000003" customHeight="1">
      <c r="A589" s="1" t="s">
        <v>320</v>
      </c>
      <c r="B589" s="160">
        <v>89</v>
      </c>
      <c r="C589" s="48" t="s">
        <v>124</v>
      </c>
      <c r="D589" s="49" t="s">
        <v>99</v>
      </c>
      <c r="E589" s="48" t="s">
        <v>535</v>
      </c>
      <c r="F589" s="48" t="s">
        <v>318</v>
      </c>
      <c r="G589" s="49"/>
      <c r="H589" s="49"/>
      <c r="I589" s="49"/>
      <c r="J589" s="50">
        <f t="shared" ref="J589:K592" si="70">J590</f>
        <v>12.34942</v>
      </c>
      <c r="K589" s="50">
        <f t="shared" si="70"/>
        <v>12.34942</v>
      </c>
      <c r="L589" s="58">
        <f t="shared" si="69"/>
        <v>100</v>
      </c>
      <c r="M589" s="432"/>
    </row>
    <row r="590" spans="1:13" s="5" customFormat="1" ht="39" customHeight="1">
      <c r="A590" s="1" t="s">
        <v>321</v>
      </c>
      <c r="B590" s="160">
        <v>89</v>
      </c>
      <c r="C590" s="48" t="s">
        <v>124</v>
      </c>
      <c r="D590" s="49" t="s">
        <v>99</v>
      </c>
      <c r="E590" s="48" t="s">
        <v>535</v>
      </c>
      <c r="F590" s="48" t="s">
        <v>319</v>
      </c>
      <c r="G590" s="49"/>
      <c r="H590" s="49"/>
      <c r="I590" s="49"/>
      <c r="J590" s="50">
        <f t="shared" si="70"/>
        <v>12.34942</v>
      </c>
      <c r="K590" s="50">
        <f t="shared" si="70"/>
        <v>12.34942</v>
      </c>
      <c r="L590" s="58">
        <f t="shared" si="69"/>
        <v>100</v>
      </c>
      <c r="M590" s="432"/>
    </row>
    <row r="591" spans="1:13" s="5" customFormat="1" ht="25.15" customHeight="1">
      <c r="A591" s="165" t="s">
        <v>150</v>
      </c>
      <c r="B591" s="160">
        <v>89</v>
      </c>
      <c r="C591" s="48" t="s">
        <v>124</v>
      </c>
      <c r="D591" s="49" t="s">
        <v>99</v>
      </c>
      <c r="E591" s="48" t="s">
        <v>535</v>
      </c>
      <c r="F591" s="48" t="s">
        <v>319</v>
      </c>
      <c r="G591" s="49" t="s">
        <v>136</v>
      </c>
      <c r="H591" s="49"/>
      <c r="I591" s="49"/>
      <c r="J591" s="50">
        <f t="shared" si="70"/>
        <v>12.34942</v>
      </c>
      <c r="K591" s="50">
        <f t="shared" si="70"/>
        <v>12.34942</v>
      </c>
      <c r="L591" s="58">
        <f t="shared" si="69"/>
        <v>100</v>
      </c>
      <c r="M591" s="432"/>
    </row>
    <row r="592" spans="1:13" s="5" customFormat="1" ht="25.15" customHeight="1">
      <c r="A592" s="165" t="s">
        <v>178</v>
      </c>
      <c r="B592" s="160">
        <v>89</v>
      </c>
      <c r="C592" s="48" t="s">
        <v>124</v>
      </c>
      <c r="D592" s="49" t="s">
        <v>99</v>
      </c>
      <c r="E592" s="48" t="s">
        <v>535</v>
      </c>
      <c r="F592" s="48" t="s">
        <v>319</v>
      </c>
      <c r="G592" s="49" t="s">
        <v>136</v>
      </c>
      <c r="H592" s="49" t="s">
        <v>162</v>
      </c>
      <c r="I592" s="49"/>
      <c r="J592" s="50">
        <f t="shared" si="70"/>
        <v>12.34942</v>
      </c>
      <c r="K592" s="50">
        <f t="shared" si="70"/>
        <v>12.34942</v>
      </c>
      <c r="L592" s="58">
        <f t="shared" si="69"/>
        <v>100</v>
      </c>
      <c r="M592" s="432"/>
    </row>
    <row r="593" spans="1:13" s="5" customFormat="1" ht="25.15" customHeight="1">
      <c r="A593" s="314" t="s">
        <v>346</v>
      </c>
      <c r="B593" s="160">
        <v>89</v>
      </c>
      <c r="C593" s="48" t="s">
        <v>124</v>
      </c>
      <c r="D593" s="49" t="s">
        <v>99</v>
      </c>
      <c r="E593" s="48" t="s">
        <v>535</v>
      </c>
      <c r="F593" s="48" t="s">
        <v>319</v>
      </c>
      <c r="G593" s="49" t="s">
        <v>136</v>
      </c>
      <c r="H593" s="49" t="s">
        <v>162</v>
      </c>
      <c r="I593" s="49" t="s">
        <v>137</v>
      </c>
      <c r="J593" s="50">
        <f>'прил 3'!J157</f>
        <v>12.34942</v>
      </c>
      <c r="K593" s="50">
        <f>'прил 3'!K157</f>
        <v>12.34942</v>
      </c>
      <c r="L593" s="58">
        <f t="shared" si="69"/>
        <v>100</v>
      </c>
      <c r="M593" s="432"/>
    </row>
    <row r="594" spans="1:13" s="5" customFormat="1" ht="66" customHeight="1">
      <c r="A594" s="303" t="s">
        <v>11</v>
      </c>
      <c r="B594" s="160">
        <v>89</v>
      </c>
      <c r="C594" s="48" t="s">
        <v>124</v>
      </c>
      <c r="D594" s="49" t="s">
        <v>99</v>
      </c>
      <c r="E594" s="48" t="s">
        <v>297</v>
      </c>
      <c r="F594" s="48"/>
      <c r="G594" s="49"/>
      <c r="H594" s="49"/>
      <c r="I594" s="49"/>
      <c r="J594" s="50">
        <f>J597</f>
        <v>110.50700000000001</v>
      </c>
      <c r="K594" s="58">
        <f>K597</f>
        <v>110.50700000000001</v>
      </c>
      <c r="L594" s="58">
        <f t="shared" si="69"/>
        <v>100</v>
      </c>
      <c r="M594" s="432"/>
    </row>
    <row r="595" spans="1:13" s="5" customFormat="1" ht="25.15" customHeight="1">
      <c r="A595" s="133" t="s">
        <v>337</v>
      </c>
      <c r="B595" s="160">
        <v>89</v>
      </c>
      <c r="C595" s="48" t="s">
        <v>124</v>
      </c>
      <c r="D595" s="49" t="s">
        <v>99</v>
      </c>
      <c r="E595" s="48" t="s">
        <v>297</v>
      </c>
      <c r="F595" s="48" t="s">
        <v>336</v>
      </c>
      <c r="G595" s="49"/>
      <c r="H595" s="49"/>
      <c r="I595" s="49"/>
      <c r="J595" s="50">
        <f t="shared" ref="J595:K598" si="71">J596</f>
        <v>110.50700000000001</v>
      </c>
      <c r="K595" s="50">
        <f t="shared" si="71"/>
        <v>110.50700000000001</v>
      </c>
      <c r="L595" s="58">
        <f t="shared" si="69"/>
        <v>100</v>
      </c>
      <c r="M595" s="432"/>
    </row>
    <row r="596" spans="1:13" s="5" customFormat="1" ht="25.15" customHeight="1">
      <c r="A596" s="1" t="s">
        <v>118</v>
      </c>
      <c r="B596" s="160">
        <v>89</v>
      </c>
      <c r="C596" s="48" t="s">
        <v>124</v>
      </c>
      <c r="D596" s="49" t="s">
        <v>99</v>
      </c>
      <c r="E596" s="48" t="s">
        <v>297</v>
      </c>
      <c r="F596" s="48" t="s">
        <v>117</v>
      </c>
      <c r="G596" s="49"/>
      <c r="H596" s="49"/>
      <c r="I596" s="49"/>
      <c r="J596" s="50">
        <f t="shared" si="71"/>
        <v>110.50700000000001</v>
      </c>
      <c r="K596" s="50">
        <f t="shared" si="71"/>
        <v>110.50700000000001</v>
      </c>
      <c r="L596" s="58">
        <f t="shared" si="69"/>
        <v>100</v>
      </c>
      <c r="M596" s="432"/>
    </row>
    <row r="597" spans="1:13" s="5" customFormat="1" ht="25.15" customHeight="1">
      <c r="A597" s="1" t="s">
        <v>212</v>
      </c>
      <c r="B597" s="160">
        <v>89</v>
      </c>
      <c r="C597" s="48" t="s">
        <v>124</v>
      </c>
      <c r="D597" s="49" t="s">
        <v>99</v>
      </c>
      <c r="E597" s="48" t="s">
        <v>297</v>
      </c>
      <c r="F597" s="48" t="s">
        <v>117</v>
      </c>
      <c r="G597" s="49" t="s">
        <v>162</v>
      </c>
      <c r="H597" s="49"/>
      <c r="I597" s="49"/>
      <c r="J597" s="50">
        <f t="shared" si="71"/>
        <v>110.50700000000001</v>
      </c>
      <c r="K597" s="50">
        <f t="shared" si="71"/>
        <v>110.50700000000001</v>
      </c>
      <c r="L597" s="58">
        <f t="shared" si="69"/>
        <v>100</v>
      </c>
      <c r="M597" s="432"/>
    </row>
    <row r="598" spans="1:13" s="5" customFormat="1" ht="25.15" customHeight="1">
      <c r="A598" s="111" t="s">
        <v>211</v>
      </c>
      <c r="B598" s="160">
        <v>89</v>
      </c>
      <c r="C598" s="48" t="s">
        <v>124</v>
      </c>
      <c r="D598" s="49" t="s">
        <v>99</v>
      </c>
      <c r="E598" s="48" t="s">
        <v>297</v>
      </c>
      <c r="F598" s="48" t="s">
        <v>117</v>
      </c>
      <c r="G598" s="49" t="s">
        <v>162</v>
      </c>
      <c r="H598" s="49" t="s">
        <v>160</v>
      </c>
      <c r="I598" s="49"/>
      <c r="J598" s="50">
        <f t="shared" si="71"/>
        <v>110.50700000000001</v>
      </c>
      <c r="K598" s="50">
        <f t="shared" si="71"/>
        <v>110.50700000000001</v>
      </c>
      <c r="L598" s="58">
        <f t="shared" si="69"/>
        <v>100</v>
      </c>
      <c r="M598" s="432"/>
    </row>
    <row r="599" spans="1:13" s="5" customFormat="1" ht="36" customHeight="1">
      <c r="A599" s="313" t="s">
        <v>347</v>
      </c>
      <c r="B599" s="160">
        <v>89</v>
      </c>
      <c r="C599" s="48" t="s">
        <v>124</v>
      </c>
      <c r="D599" s="49" t="s">
        <v>99</v>
      </c>
      <c r="E599" s="48" t="s">
        <v>297</v>
      </c>
      <c r="F599" s="48" t="s">
        <v>117</v>
      </c>
      <c r="G599" s="49" t="s">
        <v>162</v>
      </c>
      <c r="H599" s="49" t="s">
        <v>160</v>
      </c>
      <c r="I599" s="49" t="s">
        <v>140</v>
      </c>
      <c r="J599" s="50">
        <f>'прил 4'!I253</f>
        <v>110.50700000000001</v>
      </c>
      <c r="K599" s="50">
        <f>'прил 4'!J253</f>
        <v>110.50700000000001</v>
      </c>
      <c r="L599" s="58">
        <f t="shared" si="69"/>
        <v>100</v>
      </c>
      <c r="M599" s="432"/>
    </row>
    <row r="600" spans="1:13" s="155" customFormat="1" ht="54.6" customHeight="1">
      <c r="A600" s="289" t="s">
        <v>382</v>
      </c>
      <c r="B600" s="160">
        <v>89</v>
      </c>
      <c r="C600" s="48" t="s">
        <v>124</v>
      </c>
      <c r="D600" s="48" t="s">
        <v>99</v>
      </c>
      <c r="E600" s="342" t="s">
        <v>210</v>
      </c>
      <c r="F600" s="342"/>
      <c r="G600" s="343"/>
      <c r="H600" s="343"/>
      <c r="I600" s="344"/>
      <c r="J600" s="326">
        <f>J604</f>
        <v>25.2</v>
      </c>
      <c r="K600" s="326">
        <f>K604</f>
        <v>11.4</v>
      </c>
      <c r="L600" s="58">
        <f t="shared" si="69"/>
        <v>45.238095238095241</v>
      </c>
      <c r="M600" s="480"/>
    </row>
    <row r="601" spans="1:13" s="155" customFormat="1" ht="34.9" customHeight="1">
      <c r="A601" s="1" t="s">
        <v>320</v>
      </c>
      <c r="B601" s="160">
        <v>89</v>
      </c>
      <c r="C601" s="48" t="s">
        <v>124</v>
      </c>
      <c r="D601" s="48" t="s">
        <v>99</v>
      </c>
      <c r="E601" s="342" t="s">
        <v>210</v>
      </c>
      <c r="F601" s="342" t="s">
        <v>318</v>
      </c>
      <c r="G601" s="343"/>
      <c r="H601" s="343"/>
      <c r="I601" s="344"/>
      <c r="J601" s="326">
        <f t="shared" ref="J601:K604" si="72">J602</f>
        <v>25.2</v>
      </c>
      <c r="K601" s="326">
        <f t="shared" si="72"/>
        <v>11.4</v>
      </c>
      <c r="L601" s="58">
        <f t="shared" si="69"/>
        <v>45.238095238095241</v>
      </c>
      <c r="M601" s="439"/>
    </row>
    <row r="602" spans="1:13" s="155" customFormat="1" ht="34.9" customHeight="1">
      <c r="A602" s="1" t="s">
        <v>321</v>
      </c>
      <c r="B602" s="160">
        <v>89</v>
      </c>
      <c r="C602" s="48" t="s">
        <v>124</v>
      </c>
      <c r="D602" s="48" t="s">
        <v>99</v>
      </c>
      <c r="E602" s="342" t="s">
        <v>210</v>
      </c>
      <c r="F602" s="342" t="s">
        <v>319</v>
      </c>
      <c r="G602" s="343"/>
      <c r="H602" s="343"/>
      <c r="I602" s="344"/>
      <c r="J602" s="326">
        <f t="shared" si="72"/>
        <v>25.2</v>
      </c>
      <c r="K602" s="326">
        <f t="shared" si="72"/>
        <v>11.4</v>
      </c>
      <c r="L602" s="58">
        <f t="shared" si="69"/>
        <v>45.238095238095241</v>
      </c>
      <c r="M602" s="439"/>
    </row>
    <row r="603" spans="1:13" s="155" customFormat="1" ht="25.15" customHeight="1">
      <c r="A603" s="1" t="s">
        <v>133</v>
      </c>
      <c r="B603" s="160">
        <v>89</v>
      </c>
      <c r="C603" s="48" t="s">
        <v>124</v>
      </c>
      <c r="D603" s="48" t="s">
        <v>99</v>
      </c>
      <c r="E603" s="342" t="s">
        <v>210</v>
      </c>
      <c r="F603" s="342" t="s">
        <v>319</v>
      </c>
      <c r="G603" s="343" t="s">
        <v>135</v>
      </c>
      <c r="H603" s="343"/>
      <c r="I603" s="344"/>
      <c r="J603" s="326">
        <f t="shared" si="72"/>
        <v>25.2</v>
      </c>
      <c r="K603" s="326">
        <f t="shared" si="72"/>
        <v>11.4</v>
      </c>
      <c r="L603" s="58">
        <f t="shared" si="69"/>
        <v>45.238095238095241</v>
      </c>
      <c r="M603" s="439"/>
    </row>
    <row r="604" spans="1:13" s="155" customFormat="1" ht="25.15" customHeight="1">
      <c r="A604" s="121" t="s">
        <v>122</v>
      </c>
      <c r="B604" s="345">
        <v>89</v>
      </c>
      <c r="C604" s="346" t="s">
        <v>124</v>
      </c>
      <c r="D604" s="346" t="s">
        <v>99</v>
      </c>
      <c r="E604" s="347" t="s">
        <v>210</v>
      </c>
      <c r="F604" s="347" t="s">
        <v>319</v>
      </c>
      <c r="G604" s="348" t="s">
        <v>135</v>
      </c>
      <c r="H604" s="348" t="s">
        <v>162</v>
      </c>
      <c r="I604" s="349"/>
      <c r="J604" s="350">
        <f t="shared" si="72"/>
        <v>25.2</v>
      </c>
      <c r="K604" s="350">
        <f t="shared" si="72"/>
        <v>11.4</v>
      </c>
      <c r="L604" s="58">
        <f t="shared" si="69"/>
        <v>45.238095238095241</v>
      </c>
      <c r="M604" s="439"/>
    </row>
    <row r="605" spans="1:13" s="155" customFormat="1" ht="25.15" customHeight="1">
      <c r="A605" s="314" t="s">
        <v>346</v>
      </c>
      <c r="B605" s="160">
        <v>89</v>
      </c>
      <c r="C605" s="48" t="s">
        <v>124</v>
      </c>
      <c r="D605" s="48" t="s">
        <v>99</v>
      </c>
      <c r="E605" s="48" t="s">
        <v>210</v>
      </c>
      <c r="F605" s="48" t="s">
        <v>319</v>
      </c>
      <c r="G605" s="339" t="s">
        <v>135</v>
      </c>
      <c r="H605" s="339" t="s">
        <v>162</v>
      </c>
      <c r="I605" s="336">
        <v>900</v>
      </c>
      <c r="J605" s="326">
        <f>'прил 4'!I96</f>
        <v>25.2</v>
      </c>
      <c r="K605" s="326">
        <f>'прил 4'!J96</f>
        <v>11.4</v>
      </c>
      <c r="L605" s="58">
        <f t="shared" si="69"/>
        <v>45.238095238095241</v>
      </c>
      <c r="M605" s="439"/>
    </row>
    <row r="606" spans="1:13" s="155" customFormat="1" ht="36" customHeight="1">
      <c r="A606" s="613" t="s">
        <v>469</v>
      </c>
      <c r="B606" s="160">
        <v>89</v>
      </c>
      <c r="C606" s="48" t="s">
        <v>124</v>
      </c>
      <c r="D606" s="48" t="s">
        <v>99</v>
      </c>
      <c r="E606" s="48" t="s">
        <v>470</v>
      </c>
      <c r="F606" s="48"/>
      <c r="G606" s="339"/>
      <c r="H606" s="339"/>
      <c r="I606" s="336"/>
      <c r="J606" s="326">
        <f>J607+J612</f>
        <v>811.2</v>
      </c>
      <c r="K606" s="326">
        <f>K607+K612</f>
        <v>811.2</v>
      </c>
      <c r="L606" s="58">
        <f t="shared" si="69"/>
        <v>100</v>
      </c>
      <c r="M606" s="439"/>
    </row>
    <row r="607" spans="1:13" ht="49.15" customHeight="1">
      <c r="A607" s="125" t="s">
        <v>316</v>
      </c>
      <c r="B607" s="160">
        <v>89</v>
      </c>
      <c r="C607" s="48" t="s">
        <v>124</v>
      </c>
      <c r="D607" s="48" t="s">
        <v>99</v>
      </c>
      <c r="E607" s="48" t="s">
        <v>470</v>
      </c>
      <c r="F607" s="48" t="s">
        <v>315</v>
      </c>
      <c r="G607" s="48"/>
      <c r="H607" s="48"/>
      <c r="I607" s="48"/>
      <c r="J607" s="58">
        <f>J608</f>
        <v>658.32312000000002</v>
      </c>
      <c r="K607" s="58">
        <f>K608</f>
        <v>658.32312000000002</v>
      </c>
      <c r="L607" s="58">
        <f t="shared" si="69"/>
        <v>100</v>
      </c>
    </row>
    <row r="608" spans="1:13" ht="25.15" customHeight="1">
      <c r="A608" s="125" t="s">
        <v>317</v>
      </c>
      <c r="B608" s="160">
        <v>89</v>
      </c>
      <c r="C608" s="48" t="s">
        <v>124</v>
      </c>
      <c r="D608" s="48" t="s">
        <v>99</v>
      </c>
      <c r="E608" s="48" t="s">
        <v>470</v>
      </c>
      <c r="F608" s="48" t="s">
        <v>314</v>
      </c>
      <c r="G608" s="48"/>
      <c r="H608" s="48"/>
      <c r="I608" s="48"/>
      <c r="J608" s="58">
        <f>J609</f>
        <v>658.32312000000002</v>
      </c>
      <c r="K608" s="58">
        <f>K609</f>
        <v>658.32312000000002</v>
      </c>
      <c r="L608" s="58">
        <f t="shared" si="69"/>
        <v>100</v>
      </c>
    </row>
    <row r="609" spans="1:12" ht="38.450000000000003" customHeight="1">
      <c r="A609" s="165" t="s">
        <v>149</v>
      </c>
      <c r="B609" s="160">
        <v>89</v>
      </c>
      <c r="C609" s="48" t="s">
        <v>124</v>
      </c>
      <c r="D609" s="48" t="s">
        <v>99</v>
      </c>
      <c r="E609" s="48" t="s">
        <v>470</v>
      </c>
      <c r="F609" s="48" t="s">
        <v>314</v>
      </c>
      <c r="G609" s="48" t="s">
        <v>159</v>
      </c>
      <c r="H609" s="48"/>
      <c r="I609" s="48"/>
      <c r="J609" s="58">
        <f>SUM(J610)</f>
        <v>658.32312000000002</v>
      </c>
      <c r="K609" s="58">
        <f>SUM(K610)</f>
        <v>658.32312000000002</v>
      </c>
      <c r="L609" s="58">
        <f t="shared" si="69"/>
        <v>100</v>
      </c>
    </row>
    <row r="610" spans="1:12" ht="31.9" customHeight="1">
      <c r="A610" s="165" t="s">
        <v>172</v>
      </c>
      <c r="B610" s="160">
        <v>89</v>
      </c>
      <c r="C610" s="48" t="s">
        <v>124</v>
      </c>
      <c r="D610" s="48" t="s">
        <v>99</v>
      </c>
      <c r="E610" s="48" t="s">
        <v>470</v>
      </c>
      <c r="F610" s="48" t="s">
        <v>314</v>
      </c>
      <c r="G610" s="48" t="s">
        <v>159</v>
      </c>
      <c r="H610" s="48" t="s">
        <v>136</v>
      </c>
      <c r="I610" s="48"/>
      <c r="J610" s="58">
        <f>SUM(J611)</f>
        <v>658.32312000000002</v>
      </c>
      <c r="K610" s="50">
        <f>K611</f>
        <v>658.32312000000002</v>
      </c>
      <c r="L610" s="58">
        <f t="shared" si="69"/>
        <v>100</v>
      </c>
    </row>
    <row r="611" spans="1:12" ht="25.15" customHeight="1">
      <c r="A611" s="314" t="s">
        <v>346</v>
      </c>
      <c r="B611" s="160">
        <v>89</v>
      </c>
      <c r="C611" s="48" t="s">
        <v>124</v>
      </c>
      <c r="D611" s="48" t="s">
        <v>99</v>
      </c>
      <c r="E611" s="48" t="s">
        <v>470</v>
      </c>
      <c r="F611" s="48" t="s">
        <v>314</v>
      </c>
      <c r="G611" s="48" t="s">
        <v>159</v>
      </c>
      <c r="H611" s="48" t="s">
        <v>136</v>
      </c>
      <c r="I611" s="48" t="s">
        <v>137</v>
      </c>
      <c r="J611" s="58">
        <f>'прил 3'!J125</f>
        <v>658.32312000000002</v>
      </c>
      <c r="K611" s="58">
        <f>'прил 3'!K125</f>
        <v>658.32312000000002</v>
      </c>
      <c r="L611" s="58">
        <f t="shared" si="69"/>
        <v>100</v>
      </c>
    </row>
    <row r="612" spans="1:12" ht="34.15" customHeight="1">
      <c r="A612" s="1" t="s">
        <v>320</v>
      </c>
      <c r="B612" s="160">
        <v>89</v>
      </c>
      <c r="C612" s="48" t="s">
        <v>124</v>
      </c>
      <c r="D612" s="48" t="s">
        <v>99</v>
      </c>
      <c r="E612" s="48" t="s">
        <v>470</v>
      </c>
      <c r="F612" s="48" t="s">
        <v>318</v>
      </c>
      <c r="G612" s="48"/>
      <c r="H612" s="48"/>
      <c r="I612" s="48"/>
      <c r="J612" s="58">
        <f>J613</f>
        <v>152.87688</v>
      </c>
      <c r="K612" s="58">
        <f>K613</f>
        <v>152.87688</v>
      </c>
      <c r="L612" s="58">
        <f t="shared" si="69"/>
        <v>100</v>
      </c>
    </row>
    <row r="613" spans="1:12" ht="35.450000000000003" customHeight="1">
      <c r="A613" s="1" t="s">
        <v>321</v>
      </c>
      <c r="B613" s="160">
        <v>89</v>
      </c>
      <c r="C613" s="48" t="s">
        <v>124</v>
      </c>
      <c r="D613" s="48" t="s">
        <v>99</v>
      </c>
      <c r="E613" s="48" t="s">
        <v>470</v>
      </c>
      <c r="F613" s="48" t="s">
        <v>319</v>
      </c>
      <c r="G613" s="48"/>
      <c r="H613" s="48"/>
      <c r="I613" s="48"/>
      <c r="J613" s="58">
        <f>J614</f>
        <v>152.87688</v>
      </c>
      <c r="K613" s="58">
        <f>K614</f>
        <v>152.87688</v>
      </c>
      <c r="L613" s="58">
        <f t="shared" si="69"/>
        <v>100</v>
      </c>
    </row>
    <row r="614" spans="1:12" ht="34.9" customHeight="1">
      <c r="A614" s="165" t="s">
        <v>149</v>
      </c>
      <c r="B614" s="160">
        <v>89</v>
      </c>
      <c r="C614" s="48" t="s">
        <v>124</v>
      </c>
      <c r="D614" s="48" t="s">
        <v>99</v>
      </c>
      <c r="E614" s="48" t="s">
        <v>470</v>
      </c>
      <c r="F614" s="48" t="s">
        <v>319</v>
      </c>
      <c r="G614" s="48" t="s">
        <v>159</v>
      </c>
      <c r="H614" s="48"/>
      <c r="I614" s="48"/>
      <c r="J614" s="58">
        <f>SUM(J615)</f>
        <v>152.87688</v>
      </c>
      <c r="K614" s="58">
        <f>SUM(K615)</f>
        <v>152.87688</v>
      </c>
      <c r="L614" s="58">
        <f t="shared" si="69"/>
        <v>100</v>
      </c>
    </row>
    <row r="615" spans="1:12" ht="20.45" customHeight="1">
      <c r="A615" s="165" t="s">
        <v>172</v>
      </c>
      <c r="B615" s="160">
        <v>89</v>
      </c>
      <c r="C615" s="48" t="s">
        <v>124</v>
      </c>
      <c r="D615" s="48" t="s">
        <v>99</v>
      </c>
      <c r="E615" s="48" t="s">
        <v>470</v>
      </c>
      <c r="F615" s="48" t="s">
        <v>319</v>
      </c>
      <c r="G615" s="48" t="s">
        <v>159</v>
      </c>
      <c r="H615" s="48" t="s">
        <v>136</v>
      </c>
      <c r="I615" s="48"/>
      <c r="J615" s="58">
        <f>SUM(J616)</f>
        <v>152.87688</v>
      </c>
      <c r="K615" s="50">
        <f>K616</f>
        <v>152.87688</v>
      </c>
      <c r="L615" s="58">
        <f t="shared" si="69"/>
        <v>100</v>
      </c>
    </row>
    <row r="616" spans="1:12" ht="25.15" customHeight="1">
      <c r="A616" s="314" t="s">
        <v>346</v>
      </c>
      <c r="B616" s="160">
        <v>89</v>
      </c>
      <c r="C616" s="48" t="s">
        <v>124</v>
      </c>
      <c r="D616" s="48" t="s">
        <v>99</v>
      </c>
      <c r="E616" s="48" t="s">
        <v>470</v>
      </c>
      <c r="F616" s="48" t="s">
        <v>319</v>
      </c>
      <c r="G616" s="48" t="s">
        <v>159</v>
      </c>
      <c r="H616" s="48" t="s">
        <v>136</v>
      </c>
      <c r="I616" s="48" t="s">
        <v>137</v>
      </c>
      <c r="J616" s="58">
        <f>'прил 3'!J126</f>
        <v>152.87688</v>
      </c>
      <c r="K616" s="58">
        <f>'прил 3'!K126</f>
        <v>152.87688</v>
      </c>
      <c r="L616" s="58">
        <f t="shared" si="69"/>
        <v>100</v>
      </c>
    </row>
    <row r="617" spans="1:12" ht="81" customHeight="1">
      <c r="A617" s="120" t="s">
        <v>312</v>
      </c>
      <c r="B617" s="160">
        <v>89</v>
      </c>
      <c r="C617" s="48" t="s">
        <v>124</v>
      </c>
      <c r="D617" s="48" t="s">
        <v>99</v>
      </c>
      <c r="E617" s="48" t="s">
        <v>246</v>
      </c>
      <c r="F617" s="48"/>
      <c r="G617" s="48"/>
      <c r="H617" s="48"/>
      <c r="I617" s="48"/>
      <c r="J617" s="58">
        <f>SUM(J620)</f>
        <v>104</v>
      </c>
      <c r="K617" s="58">
        <f>SUM(K620)</f>
        <v>0</v>
      </c>
      <c r="L617" s="58">
        <f t="shared" si="69"/>
        <v>0</v>
      </c>
    </row>
    <row r="618" spans="1:12" ht="24" customHeight="1">
      <c r="A618" s="295" t="s">
        <v>327</v>
      </c>
      <c r="B618" s="160">
        <v>89</v>
      </c>
      <c r="C618" s="48" t="s">
        <v>124</v>
      </c>
      <c r="D618" s="48" t="s">
        <v>99</v>
      </c>
      <c r="E618" s="48" t="s">
        <v>246</v>
      </c>
      <c r="F618" s="48" t="s">
        <v>326</v>
      </c>
      <c r="G618" s="48"/>
      <c r="H618" s="48"/>
      <c r="I618" s="48"/>
      <c r="J618" s="58">
        <f>J619</f>
        <v>104</v>
      </c>
      <c r="K618" s="58">
        <f>K619</f>
        <v>0</v>
      </c>
      <c r="L618" s="58">
        <f t="shared" si="69"/>
        <v>0</v>
      </c>
    </row>
    <row r="619" spans="1:12" ht="24.6" customHeight="1">
      <c r="A619" s="295" t="s">
        <v>329</v>
      </c>
      <c r="B619" s="160">
        <v>89</v>
      </c>
      <c r="C619" s="48" t="s">
        <v>124</v>
      </c>
      <c r="D619" s="48" t="s">
        <v>99</v>
      </c>
      <c r="E619" s="48" t="s">
        <v>246</v>
      </c>
      <c r="F619" s="48" t="s">
        <v>328</v>
      </c>
      <c r="G619" s="48"/>
      <c r="H619" s="48"/>
      <c r="I619" s="48"/>
      <c r="J619" s="58">
        <f>J620</f>
        <v>104</v>
      </c>
      <c r="K619" s="58">
        <f>K620</f>
        <v>0</v>
      </c>
      <c r="L619" s="58">
        <f t="shared" si="69"/>
        <v>0</v>
      </c>
    </row>
    <row r="620" spans="1:12" ht="25.15" customHeight="1">
      <c r="A620" s="1" t="s">
        <v>157</v>
      </c>
      <c r="B620" s="160">
        <v>89</v>
      </c>
      <c r="C620" s="48" t="s">
        <v>124</v>
      </c>
      <c r="D620" s="48" t="s">
        <v>99</v>
      </c>
      <c r="E620" s="48" t="s">
        <v>246</v>
      </c>
      <c r="F620" s="48" t="s">
        <v>328</v>
      </c>
      <c r="G620" s="48" t="s">
        <v>161</v>
      </c>
      <c r="H620" s="48"/>
      <c r="I620" s="48"/>
      <c r="J620" s="58">
        <f>SUM(J621)</f>
        <v>104</v>
      </c>
      <c r="K620" s="58">
        <f>SUM(K621)</f>
        <v>0</v>
      </c>
      <c r="L620" s="58">
        <f t="shared" si="69"/>
        <v>0</v>
      </c>
    </row>
    <row r="621" spans="1:12" ht="25.15" customHeight="1">
      <c r="A621" s="1" t="s">
        <v>170</v>
      </c>
      <c r="B621" s="160">
        <v>89</v>
      </c>
      <c r="C621" s="48" t="s">
        <v>124</v>
      </c>
      <c r="D621" s="48" t="s">
        <v>99</v>
      </c>
      <c r="E621" s="48" t="s">
        <v>246</v>
      </c>
      <c r="F621" s="48" t="s">
        <v>328</v>
      </c>
      <c r="G621" s="48" t="s">
        <v>161</v>
      </c>
      <c r="H621" s="48" t="s">
        <v>136</v>
      </c>
      <c r="I621" s="48"/>
      <c r="J621" s="58">
        <f>SUM(J622)</f>
        <v>104</v>
      </c>
      <c r="K621" s="58">
        <f>SUM(K622)</f>
        <v>0</v>
      </c>
      <c r="L621" s="58">
        <f t="shared" si="69"/>
        <v>0</v>
      </c>
    </row>
    <row r="622" spans="1:12" ht="25.15" customHeight="1">
      <c r="A622" s="314" t="s">
        <v>346</v>
      </c>
      <c r="B622" s="160">
        <v>89</v>
      </c>
      <c r="C622" s="48" t="s">
        <v>124</v>
      </c>
      <c r="D622" s="48" t="s">
        <v>99</v>
      </c>
      <c r="E622" s="48" t="s">
        <v>246</v>
      </c>
      <c r="F622" s="48" t="s">
        <v>328</v>
      </c>
      <c r="G622" s="48" t="s">
        <v>161</v>
      </c>
      <c r="H622" s="48" t="s">
        <v>136</v>
      </c>
      <c r="I622" s="48" t="s">
        <v>137</v>
      </c>
      <c r="J622" s="58">
        <f>'прил 4'!I407</f>
        <v>104</v>
      </c>
      <c r="K622" s="58">
        <f>'прил 4'!J407</f>
        <v>0</v>
      </c>
      <c r="L622" s="58">
        <f t="shared" si="69"/>
        <v>0</v>
      </c>
    </row>
    <row r="623" spans="1:12" ht="51" customHeight="1">
      <c r="A623" s="304" t="s">
        <v>48</v>
      </c>
      <c r="B623" s="160">
        <v>89</v>
      </c>
      <c r="C623" s="48" t="s">
        <v>124</v>
      </c>
      <c r="D623" s="48" t="s">
        <v>99</v>
      </c>
      <c r="E623" s="48" t="s">
        <v>228</v>
      </c>
      <c r="F623" s="48"/>
      <c r="G623" s="48"/>
      <c r="H623" s="48"/>
      <c r="I623" s="48"/>
      <c r="J623" s="58">
        <f>J626</f>
        <v>316.60000000000002</v>
      </c>
      <c r="K623" s="58">
        <f>K626</f>
        <v>316.52199999999999</v>
      </c>
      <c r="L623" s="58">
        <f t="shared" si="69"/>
        <v>99.975363234365119</v>
      </c>
    </row>
    <row r="624" spans="1:12" ht="35.450000000000003" customHeight="1">
      <c r="A624" s="1" t="s">
        <v>320</v>
      </c>
      <c r="B624" s="160">
        <v>89</v>
      </c>
      <c r="C624" s="48" t="s">
        <v>124</v>
      </c>
      <c r="D624" s="48" t="s">
        <v>99</v>
      </c>
      <c r="E624" s="48" t="s">
        <v>228</v>
      </c>
      <c r="F624" s="48" t="s">
        <v>318</v>
      </c>
      <c r="G624" s="48"/>
      <c r="H624" s="48"/>
      <c r="I624" s="48"/>
      <c r="J624" s="58">
        <f t="shared" ref="J624:K627" si="73">J625</f>
        <v>316.60000000000002</v>
      </c>
      <c r="K624" s="58">
        <f t="shared" si="73"/>
        <v>316.52199999999999</v>
      </c>
      <c r="L624" s="58">
        <f t="shared" si="69"/>
        <v>99.975363234365119</v>
      </c>
    </row>
    <row r="625" spans="1:12" ht="35.450000000000003" customHeight="1">
      <c r="A625" s="1" t="s">
        <v>321</v>
      </c>
      <c r="B625" s="160">
        <v>89</v>
      </c>
      <c r="C625" s="48" t="s">
        <v>124</v>
      </c>
      <c r="D625" s="48" t="s">
        <v>99</v>
      </c>
      <c r="E625" s="48" t="s">
        <v>228</v>
      </c>
      <c r="F625" s="48" t="s">
        <v>319</v>
      </c>
      <c r="G625" s="48"/>
      <c r="H625" s="48"/>
      <c r="I625" s="48"/>
      <c r="J625" s="58">
        <f t="shared" si="73"/>
        <v>316.60000000000002</v>
      </c>
      <c r="K625" s="58">
        <f t="shared" si="73"/>
        <v>316.52199999999999</v>
      </c>
      <c r="L625" s="58">
        <f t="shared" si="69"/>
        <v>99.975363234365119</v>
      </c>
    </row>
    <row r="626" spans="1:12" ht="25.15" customHeight="1">
      <c r="A626" s="138" t="s">
        <v>150</v>
      </c>
      <c r="B626" s="160">
        <v>89</v>
      </c>
      <c r="C626" s="48" t="s">
        <v>124</v>
      </c>
      <c r="D626" s="48" t="s">
        <v>99</v>
      </c>
      <c r="E626" s="48" t="s">
        <v>228</v>
      </c>
      <c r="F626" s="48" t="s">
        <v>319</v>
      </c>
      <c r="G626" s="48" t="s">
        <v>136</v>
      </c>
      <c r="H626" s="48"/>
      <c r="I626" s="48"/>
      <c r="J626" s="58">
        <f t="shared" si="73"/>
        <v>316.60000000000002</v>
      </c>
      <c r="K626" s="58">
        <f t="shared" si="73"/>
        <v>316.52199999999999</v>
      </c>
      <c r="L626" s="58">
        <f t="shared" si="69"/>
        <v>99.975363234365119</v>
      </c>
    </row>
    <row r="627" spans="1:12" ht="25.15" customHeight="1">
      <c r="A627" s="1" t="s">
        <v>178</v>
      </c>
      <c r="B627" s="160">
        <v>89</v>
      </c>
      <c r="C627" s="48" t="s">
        <v>124</v>
      </c>
      <c r="D627" s="48" t="s">
        <v>99</v>
      </c>
      <c r="E627" s="48" t="s">
        <v>228</v>
      </c>
      <c r="F627" s="48" t="s">
        <v>319</v>
      </c>
      <c r="G627" s="48" t="s">
        <v>136</v>
      </c>
      <c r="H627" s="48" t="s">
        <v>162</v>
      </c>
      <c r="I627" s="48"/>
      <c r="J627" s="58">
        <f t="shared" si="73"/>
        <v>316.60000000000002</v>
      </c>
      <c r="K627" s="58">
        <f t="shared" si="73"/>
        <v>316.52199999999999</v>
      </c>
      <c r="L627" s="58">
        <f t="shared" si="69"/>
        <v>99.975363234365119</v>
      </c>
    </row>
    <row r="628" spans="1:12" ht="25.15" customHeight="1">
      <c r="A628" s="314" t="s">
        <v>346</v>
      </c>
      <c r="B628" s="160">
        <v>89</v>
      </c>
      <c r="C628" s="48" t="s">
        <v>124</v>
      </c>
      <c r="D628" s="48" t="s">
        <v>99</v>
      </c>
      <c r="E628" s="48" t="s">
        <v>228</v>
      </c>
      <c r="F628" s="48" t="s">
        <v>319</v>
      </c>
      <c r="G628" s="48" t="s">
        <v>136</v>
      </c>
      <c r="H628" s="48" t="s">
        <v>162</v>
      </c>
      <c r="I628" s="48" t="s">
        <v>137</v>
      </c>
      <c r="J628" s="58">
        <f>'прил 4'!I204</f>
        <v>316.60000000000002</v>
      </c>
      <c r="K628" s="58">
        <f>'прил 4'!J204</f>
        <v>316.52199999999999</v>
      </c>
      <c r="L628" s="58">
        <f t="shared" si="69"/>
        <v>99.975363234365119</v>
      </c>
    </row>
    <row r="629" spans="1:12" ht="54.6" customHeight="1">
      <c r="A629" s="1" t="s">
        <v>308</v>
      </c>
      <c r="B629" s="160">
        <v>89</v>
      </c>
      <c r="C629" s="48" t="s">
        <v>124</v>
      </c>
      <c r="D629" s="48" t="s">
        <v>99</v>
      </c>
      <c r="E629" s="48" t="s">
        <v>309</v>
      </c>
      <c r="F629" s="48"/>
      <c r="G629" s="48"/>
      <c r="H629" s="48"/>
      <c r="I629" s="48"/>
      <c r="J629" s="58">
        <f>SUM(J632)</f>
        <v>0.5</v>
      </c>
      <c r="K629" s="58">
        <f>SUM(K632)</f>
        <v>0.5</v>
      </c>
      <c r="L629" s="58">
        <f t="shared" si="69"/>
        <v>100</v>
      </c>
    </row>
    <row r="630" spans="1:12" ht="34.15" customHeight="1">
      <c r="A630" s="289" t="s">
        <v>320</v>
      </c>
      <c r="B630" s="160">
        <v>89</v>
      </c>
      <c r="C630" s="48" t="s">
        <v>124</v>
      </c>
      <c r="D630" s="48" t="s">
        <v>99</v>
      </c>
      <c r="E630" s="48" t="s">
        <v>309</v>
      </c>
      <c r="F630" s="48" t="s">
        <v>318</v>
      </c>
      <c r="G630" s="48"/>
      <c r="H630" s="48"/>
      <c r="I630" s="48"/>
      <c r="J630" s="58">
        <f>J631</f>
        <v>0.5</v>
      </c>
      <c r="K630" s="58">
        <f>K631</f>
        <v>0.5</v>
      </c>
      <c r="L630" s="58">
        <f t="shared" si="69"/>
        <v>100</v>
      </c>
    </row>
    <row r="631" spans="1:12" ht="31.9" customHeight="1">
      <c r="A631" s="289" t="s">
        <v>321</v>
      </c>
      <c r="B631" s="160">
        <v>89</v>
      </c>
      <c r="C631" s="48" t="s">
        <v>124</v>
      </c>
      <c r="D631" s="48" t="s">
        <v>99</v>
      </c>
      <c r="E631" s="48" t="s">
        <v>309</v>
      </c>
      <c r="F631" s="48" t="s">
        <v>319</v>
      </c>
      <c r="G631" s="48"/>
      <c r="H631" s="48"/>
      <c r="I631" s="48"/>
      <c r="J631" s="58">
        <f>J632</f>
        <v>0.5</v>
      </c>
      <c r="K631" s="58">
        <f>K632</f>
        <v>0.5</v>
      </c>
      <c r="L631" s="58">
        <f t="shared" si="69"/>
        <v>100</v>
      </c>
    </row>
    <row r="632" spans="1:12" ht="25.15" customHeight="1">
      <c r="A632" s="1" t="s">
        <v>133</v>
      </c>
      <c r="B632" s="160">
        <v>89</v>
      </c>
      <c r="C632" s="48" t="s">
        <v>124</v>
      </c>
      <c r="D632" s="48" t="s">
        <v>99</v>
      </c>
      <c r="E632" s="48" t="s">
        <v>309</v>
      </c>
      <c r="F632" s="48" t="s">
        <v>319</v>
      </c>
      <c r="G632" s="48" t="s">
        <v>135</v>
      </c>
      <c r="H632" s="48"/>
      <c r="I632" s="48"/>
      <c r="J632" s="58">
        <f>SUM(J633)</f>
        <v>0.5</v>
      </c>
      <c r="K632" s="58">
        <f>SUM(K633)</f>
        <v>0.5</v>
      </c>
      <c r="L632" s="58">
        <f t="shared" si="69"/>
        <v>100</v>
      </c>
    </row>
    <row r="633" spans="1:12" ht="51" customHeight="1">
      <c r="A633" s="1" t="s">
        <v>143</v>
      </c>
      <c r="B633" s="160">
        <v>89</v>
      </c>
      <c r="C633" s="48" t="s">
        <v>124</v>
      </c>
      <c r="D633" s="48" t="s">
        <v>99</v>
      </c>
      <c r="E633" s="48" t="s">
        <v>309</v>
      </c>
      <c r="F633" s="48" t="s">
        <v>319</v>
      </c>
      <c r="G633" s="48" t="s">
        <v>135</v>
      </c>
      <c r="H633" s="48" t="s">
        <v>136</v>
      </c>
      <c r="I633" s="48"/>
      <c r="J633" s="58">
        <f>SUM(J634)</f>
        <v>0.5</v>
      </c>
      <c r="K633" s="58">
        <f>SUM(K634)</f>
        <v>0.5</v>
      </c>
      <c r="L633" s="58">
        <f t="shared" si="69"/>
        <v>100</v>
      </c>
    </row>
    <row r="634" spans="1:12" ht="25.15" customHeight="1">
      <c r="A634" s="314" t="s">
        <v>346</v>
      </c>
      <c r="B634" s="160">
        <v>89</v>
      </c>
      <c r="C634" s="48" t="s">
        <v>124</v>
      </c>
      <c r="D634" s="48" t="s">
        <v>99</v>
      </c>
      <c r="E634" s="48" t="s">
        <v>309</v>
      </c>
      <c r="F634" s="48" t="s">
        <v>319</v>
      </c>
      <c r="G634" s="48" t="s">
        <v>135</v>
      </c>
      <c r="H634" s="48" t="s">
        <v>136</v>
      </c>
      <c r="I634" s="48" t="s">
        <v>137</v>
      </c>
      <c r="J634" s="58">
        <f>'прил 4'!I85</f>
        <v>0.5</v>
      </c>
      <c r="K634" s="58">
        <f>'прил 4'!J85</f>
        <v>0.5</v>
      </c>
      <c r="L634" s="58">
        <f t="shared" si="69"/>
        <v>100</v>
      </c>
    </row>
    <row r="635" spans="1:12" ht="92.25" customHeight="1">
      <c r="A635" s="646" t="s">
        <v>509</v>
      </c>
      <c r="B635" s="160">
        <v>89</v>
      </c>
      <c r="C635" s="48" t="s">
        <v>124</v>
      </c>
      <c r="D635" s="48" t="s">
        <v>99</v>
      </c>
      <c r="E635" s="48" t="s">
        <v>508</v>
      </c>
      <c r="F635" s="48"/>
      <c r="G635" s="48"/>
      <c r="H635" s="48"/>
      <c r="I635" s="48"/>
      <c r="J635" s="58">
        <f>J636+J641</f>
        <v>21.9</v>
      </c>
      <c r="K635" s="58">
        <f>K636+K641</f>
        <v>21.9</v>
      </c>
      <c r="L635" s="58">
        <f t="shared" si="69"/>
        <v>100</v>
      </c>
    </row>
    <row r="636" spans="1:12" ht="35.450000000000003" customHeight="1">
      <c r="A636" s="125" t="s">
        <v>316</v>
      </c>
      <c r="B636" s="160">
        <v>89</v>
      </c>
      <c r="C636" s="48" t="s">
        <v>124</v>
      </c>
      <c r="D636" s="48" t="s">
        <v>99</v>
      </c>
      <c r="E636" s="48" t="s">
        <v>508</v>
      </c>
      <c r="F636" s="48" t="s">
        <v>315</v>
      </c>
      <c r="G636" s="48"/>
      <c r="H636" s="48"/>
      <c r="I636" s="48"/>
      <c r="J636" s="58">
        <f t="shared" ref="J636:K639" si="74">J637</f>
        <v>20</v>
      </c>
      <c r="K636" s="58">
        <f t="shared" si="74"/>
        <v>20</v>
      </c>
      <c r="L636" s="58">
        <f t="shared" si="69"/>
        <v>100</v>
      </c>
    </row>
    <row r="637" spans="1:12" ht="35.450000000000003" customHeight="1">
      <c r="A637" s="125" t="s">
        <v>317</v>
      </c>
      <c r="B637" s="160">
        <v>89</v>
      </c>
      <c r="C637" s="48" t="s">
        <v>124</v>
      </c>
      <c r="D637" s="48" t="s">
        <v>99</v>
      </c>
      <c r="E637" s="48" t="s">
        <v>508</v>
      </c>
      <c r="F637" s="48" t="s">
        <v>314</v>
      </c>
      <c r="G637" s="48"/>
      <c r="H637" s="48"/>
      <c r="I637" s="48"/>
      <c r="J637" s="58">
        <f t="shared" si="74"/>
        <v>20</v>
      </c>
      <c r="K637" s="58">
        <f t="shared" si="74"/>
        <v>20</v>
      </c>
      <c r="L637" s="58">
        <f t="shared" si="69"/>
        <v>100</v>
      </c>
    </row>
    <row r="638" spans="1:12" ht="25.15" customHeight="1">
      <c r="A638" s="1" t="s">
        <v>133</v>
      </c>
      <c r="B638" s="160">
        <v>89</v>
      </c>
      <c r="C638" s="48" t="s">
        <v>124</v>
      </c>
      <c r="D638" s="48" t="s">
        <v>99</v>
      </c>
      <c r="E638" s="48" t="s">
        <v>508</v>
      </c>
      <c r="F638" s="48" t="s">
        <v>314</v>
      </c>
      <c r="G638" s="48" t="s">
        <v>135</v>
      </c>
      <c r="H638" s="48"/>
      <c r="I638" s="48"/>
      <c r="J638" s="58">
        <f t="shared" si="74"/>
        <v>20</v>
      </c>
      <c r="K638" s="58">
        <f t="shared" si="74"/>
        <v>20</v>
      </c>
      <c r="L638" s="58">
        <f t="shared" si="69"/>
        <v>100</v>
      </c>
    </row>
    <row r="639" spans="1:12" ht="33.6" customHeight="1">
      <c r="A639" s="289" t="s">
        <v>134</v>
      </c>
      <c r="B639" s="160">
        <v>89</v>
      </c>
      <c r="C639" s="48" t="s">
        <v>124</v>
      </c>
      <c r="D639" s="48" t="s">
        <v>99</v>
      </c>
      <c r="E639" s="48" t="s">
        <v>508</v>
      </c>
      <c r="F639" s="48" t="s">
        <v>314</v>
      </c>
      <c r="G639" s="48" t="s">
        <v>135</v>
      </c>
      <c r="H639" s="48" t="s">
        <v>136</v>
      </c>
      <c r="I639" s="48"/>
      <c r="J639" s="58">
        <f t="shared" si="74"/>
        <v>20</v>
      </c>
      <c r="K639" s="58">
        <f t="shared" si="74"/>
        <v>20</v>
      </c>
      <c r="L639" s="58">
        <f t="shared" si="69"/>
        <v>100</v>
      </c>
    </row>
    <row r="640" spans="1:12" ht="25.15" customHeight="1">
      <c r="A640" s="314" t="s">
        <v>346</v>
      </c>
      <c r="B640" s="160">
        <v>89</v>
      </c>
      <c r="C640" s="48" t="s">
        <v>124</v>
      </c>
      <c r="D640" s="48" t="s">
        <v>99</v>
      </c>
      <c r="E640" s="48" t="s">
        <v>508</v>
      </c>
      <c r="F640" s="48" t="s">
        <v>314</v>
      </c>
      <c r="G640" s="48" t="s">
        <v>135</v>
      </c>
      <c r="H640" s="48" t="s">
        <v>136</v>
      </c>
      <c r="I640" s="48" t="s">
        <v>137</v>
      </c>
      <c r="J640" s="58">
        <f>'прил 3'!J89</f>
        <v>20</v>
      </c>
      <c r="K640" s="58">
        <f>'прил 3'!K89</f>
        <v>20</v>
      </c>
      <c r="L640" s="58">
        <f t="shared" si="69"/>
        <v>100</v>
      </c>
    </row>
    <row r="641" spans="1:14" ht="35.450000000000003" customHeight="1">
      <c r="A641" s="1" t="s">
        <v>320</v>
      </c>
      <c r="B641" s="160">
        <v>89</v>
      </c>
      <c r="C641" s="48" t="s">
        <v>124</v>
      </c>
      <c r="D641" s="48" t="s">
        <v>99</v>
      </c>
      <c r="E641" s="48" t="s">
        <v>508</v>
      </c>
      <c r="F641" s="48" t="s">
        <v>318</v>
      </c>
      <c r="G641" s="48"/>
      <c r="H641" s="48"/>
      <c r="I641" s="48"/>
      <c r="J641" s="58">
        <f t="shared" ref="J641:K644" si="75">J642</f>
        <v>1.9</v>
      </c>
      <c r="K641" s="58">
        <f t="shared" si="75"/>
        <v>1.9</v>
      </c>
      <c r="L641" s="58">
        <f t="shared" si="69"/>
        <v>100</v>
      </c>
    </row>
    <row r="642" spans="1:14" ht="35.450000000000003" customHeight="1">
      <c r="A642" s="1" t="s">
        <v>321</v>
      </c>
      <c r="B642" s="160">
        <v>89</v>
      </c>
      <c r="C642" s="48" t="s">
        <v>124</v>
      </c>
      <c r="D642" s="48" t="s">
        <v>99</v>
      </c>
      <c r="E642" s="48" t="s">
        <v>508</v>
      </c>
      <c r="F642" s="48" t="s">
        <v>319</v>
      </c>
      <c r="G642" s="48"/>
      <c r="H642" s="48"/>
      <c r="I642" s="48"/>
      <c r="J642" s="58">
        <f t="shared" si="75"/>
        <v>1.9</v>
      </c>
      <c r="K642" s="58">
        <f t="shared" si="75"/>
        <v>1.9</v>
      </c>
      <c r="L642" s="58">
        <f t="shared" si="69"/>
        <v>100</v>
      </c>
    </row>
    <row r="643" spans="1:14" ht="25.15" customHeight="1">
      <c r="A643" s="1" t="s">
        <v>133</v>
      </c>
      <c r="B643" s="160">
        <v>89</v>
      </c>
      <c r="C643" s="48" t="s">
        <v>124</v>
      </c>
      <c r="D643" s="48" t="s">
        <v>99</v>
      </c>
      <c r="E643" s="48" t="s">
        <v>508</v>
      </c>
      <c r="F643" s="48" t="s">
        <v>319</v>
      </c>
      <c r="G643" s="48" t="s">
        <v>135</v>
      </c>
      <c r="H643" s="48"/>
      <c r="I643" s="48"/>
      <c r="J643" s="58">
        <f t="shared" si="75"/>
        <v>1.9</v>
      </c>
      <c r="K643" s="58">
        <f t="shared" si="75"/>
        <v>1.9</v>
      </c>
      <c r="L643" s="58">
        <f t="shared" si="69"/>
        <v>100</v>
      </c>
    </row>
    <row r="644" spans="1:14" ht="39.6" customHeight="1">
      <c r="A644" s="289" t="s">
        <v>134</v>
      </c>
      <c r="B644" s="160">
        <v>89</v>
      </c>
      <c r="C644" s="48" t="s">
        <v>124</v>
      </c>
      <c r="D644" s="48" t="s">
        <v>99</v>
      </c>
      <c r="E644" s="48" t="s">
        <v>508</v>
      </c>
      <c r="F644" s="48" t="s">
        <v>319</v>
      </c>
      <c r="G644" s="48" t="s">
        <v>135</v>
      </c>
      <c r="H644" s="48" t="s">
        <v>136</v>
      </c>
      <c r="I644" s="48"/>
      <c r="J644" s="58">
        <f t="shared" si="75"/>
        <v>1.9</v>
      </c>
      <c r="K644" s="58">
        <f t="shared" si="75"/>
        <v>1.9</v>
      </c>
      <c r="L644" s="58">
        <f t="shared" si="69"/>
        <v>100</v>
      </c>
    </row>
    <row r="645" spans="1:14" ht="25.15" customHeight="1">
      <c r="A645" s="314" t="s">
        <v>346</v>
      </c>
      <c r="B645" s="160">
        <v>89</v>
      </c>
      <c r="C645" s="48" t="s">
        <v>124</v>
      </c>
      <c r="D645" s="48" t="s">
        <v>99</v>
      </c>
      <c r="E645" s="48" t="s">
        <v>508</v>
      </c>
      <c r="F645" s="48" t="s">
        <v>319</v>
      </c>
      <c r="G645" s="48" t="s">
        <v>135</v>
      </c>
      <c r="H645" s="48" t="s">
        <v>136</v>
      </c>
      <c r="I645" s="48" t="s">
        <v>137</v>
      </c>
      <c r="J645" s="58">
        <f>'прил 3'!J91</f>
        <v>1.9</v>
      </c>
      <c r="K645" s="58">
        <f>'прил 3'!K91</f>
        <v>1.9</v>
      </c>
      <c r="L645" s="58">
        <f t="shared" si="69"/>
        <v>100</v>
      </c>
    </row>
    <row r="646" spans="1:14" ht="35.450000000000003" customHeight="1">
      <c r="A646" s="609" t="s">
        <v>477</v>
      </c>
      <c r="B646" s="160">
        <v>89</v>
      </c>
      <c r="C646" s="48" t="s">
        <v>124</v>
      </c>
      <c r="D646" s="48" t="s">
        <v>99</v>
      </c>
      <c r="E646" s="608" t="s">
        <v>478</v>
      </c>
      <c r="F646" s="48"/>
      <c r="G646" s="48"/>
      <c r="H646" s="48"/>
      <c r="I646" s="48"/>
      <c r="J646" s="58">
        <f>J647</f>
        <v>0</v>
      </c>
      <c r="K646" s="58">
        <f>K647</f>
        <v>0</v>
      </c>
      <c r="L646" s="58" t="e">
        <f t="shared" si="69"/>
        <v>#DIV/0!</v>
      </c>
    </row>
    <row r="647" spans="1:14" ht="35.450000000000003" customHeight="1">
      <c r="A647" s="1" t="s">
        <v>320</v>
      </c>
      <c r="B647" s="160">
        <v>89</v>
      </c>
      <c r="C647" s="48" t="s">
        <v>124</v>
      </c>
      <c r="D647" s="48" t="s">
        <v>99</v>
      </c>
      <c r="E647" s="608" t="s">
        <v>478</v>
      </c>
      <c r="F647" s="48" t="s">
        <v>318</v>
      </c>
      <c r="G647" s="48"/>
      <c r="H647" s="48"/>
      <c r="I647" s="48"/>
      <c r="J647" s="58">
        <f t="shared" ref="J647:K650" si="76">J648</f>
        <v>0</v>
      </c>
      <c r="K647" s="58">
        <f t="shared" si="76"/>
        <v>0</v>
      </c>
      <c r="L647" s="58" t="e">
        <f t="shared" si="69"/>
        <v>#DIV/0!</v>
      </c>
    </row>
    <row r="648" spans="1:14" ht="35.450000000000003" customHeight="1">
      <c r="A648" s="1" t="s">
        <v>321</v>
      </c>
      <c r="B648" s="160">
        <v>89</v>
      </c>
      <c r="C648" s="48" t="s">
        <v>124</v>
      </c>
      <c r="D648" s="48" t="s">
        <v>99</v>
      </c>
      <c r="E648" s="608" t="s">
        <v>478</v>
      </c>
      <c r="F648" s="48" t="s">
        <v>319</v>
      </c>
      <c r="G648" s="48"/>
      <c r="H648" s="48"/>
      <c r="I648" s="48"/>
      <c r="J648" s="58">
        <f t="shared" si="76"/>
        <v>0</v>
      </c>
      <c r="K648" s="58">
        <f t="shared" si="76"/>
        <v>0</v>
      </c>
      <c r="L648" s="58" t="e">
        <f t="shared" si="69"/>
        <v>#DIV/0!</v>
      </c>
    </row>
    <row r="649" spans="1:14" ht="25.15" customHeight="1">
      <c r="A649" s="165" t="s">
        <v>150</v>
      </c>
      <c r="B649" s="160">
        <v>89</v>
      </c>
      <c r="C649" s="48" t="s">
        <v>124</v>
      </c>
      <c r="D649" s="48" t="s">
        <v>99</v>
      </c>
      <c r="E649" s="608" t="s">
        <v>478</v>
      </c>
      <c r="F649" s="48" t="s">
        <v>319</v>
      </c>
      <c r="G649" s="48" t="s">
        <v>136</v>
      </c>
      <c r="H649" s="48"/>
      <c r="I649" s="48"/>
      <c r="J649" s="58">
        <f t="shared" si="76"/>
        <v>0</v>
      </c>
      <c r="K649" s="58">
        <f t="shared" si="76"/>
        <v>0</v>
      </c>
      <c r="L649" s="58" t="e">
        <f t="shared" ref="L649:L657" si="77">K649/J649*100</f>
        <v>#DIV/0!</v>
      </c>
    </row>
    <row r="650" spans="1:14" ht="25.15" customHeight="1">
      <c r="A650" s="289" t="s">
        <v>476</v>
      </c>
      <c r="B650" s="160">
        <v>89</v>
      </c>
      <c r="C650" s="48" t="s">
        <v>124</v>
      </c>
      <c r="D650" s="48" t="s">
        <v>99</v>
      </c>
      <c r="E650" s="608" t="s">
        <v>478</v>
      </c>
      <c r="F650" s="48" t="s">
        <v>319</v>
      </c>
      <c r="G650" s="48" t="s">
        <v>136</v>
      </c>
      <c r="H650" s="48" t="s">
        <v>108</v>
      </c>
      <c r="I650" s="48"/>
      <c r="J650" s="58">
        <f t="shared" si="76"/>
        <v>0</v>
      </c>
      <c r="K650" s="58">
        <f t="shared" si="76"/>
        <v>0</v>
      </c>
      <c r="L650" s="58" t="e">
        <f t="shared" si="77"/>
        <v>#DIV/0!</v>
      </c>
    </row>
    <row r="651" spans="1:14" ht="25.15" customHeight="1">
      <c r="A651" s="314" t="s">
        <v>346</v>
      </c>
      <c r="B651" s="160">
        <v>89</v>
      </c>
      <c r="C651" s="48" t="s">
        <v>124</v>
      </c>
      <c r="D651" s="48" t="s">
        <v>99</v>
      </c>
      <c r="E651" s="608" t="s">
        <v>478</v>
      </c>
      <c r="F651" s="48" t="s">
        <v>319</v>
      </c>
      <c r="G651" s="48" t="s">
        <v>136</v>
      </c>
      <c r="H651" s="48" t="s">
        <v>108</v>
      </c>
      <c r="I651" s="48" t="s">
        <v>137</v>
      </c>
      <c r="J651" s="58">
        <f>'прил 4'!I210</f>
        <v>0</v>
      </c>
      <c r="K651" s="58">
        <f>'прил 4'!J210</f>
        <v>0</v>
      </c>
      <c r="L651" s="58" t="e">
        <f t="shared" si="77"/>
        <v>#DIV/0!</v>
      </c>
    </row>
    <row r="652" spans="1:14" s="29" customFormat="1" ht="46.15" customHeight="1">
      <c r="A652" s="409" t="s">
        <v>493</v>
      </c>
      <c r="B652" s="608" t="s">
        <v>107</v>
      </c>
      <c r="C652" s="608" t="s">
        <v>124</v>
      </c>
      <c r="D652" s="608" t="s">
        <v>99</v>
      </c>
      <c r="E652" s="608" t="s">
        <v>494</v>
      </c>
      <c r="F652" s="608"/>
      <c r="G652" s="620"/>
      <c r="H652" s="620"/>
      <c r="I652" s="620"/>
      <c r="J652" s="620">
        <f t="shared" ref="J652:K656" si="78">J653</f>
        <v>1084.1453799999999</v>
      </c>
      <c r="K652" s="620">
        <f t="shared" si="78"/>
        <v>989.88</v>
      </c>
      <c r="L652" s="58">
        <f t="shared" si="77"/>
        <v>91.305097845825813</v>
      </c>
      <c r="M652" s="196"/>
      <c r="N652" s="238"/>
    </row>
    <row r="653" spans="1:14" s="29" customFormat="1" ht="45" customHeight="1">
      <c r="A653" s="289" t="s">
        <v>320</v>
      </c>
      <c r="B653" s="608" t="s">
        <v>107</v>
      </c>
      <c r="C653" s="608" t="s">
        <v>124</v>
      </c>
      <c r="D653" s="608" t="s">
        <v>99</v>
      </c>
      <c r="E653" s="608" t="s">
        <v>494</v>
      </c>
      <c r="F653" s="608" t="s">
        <v>318</v>
      </c>
      <c r="G653" s="620"/>
      <c r="H653" s="620"/>
      <c r="I653" s="620"/>
      <c r="J653" s="620">
        <f t="shared" si="78"/>
        <v>1084.1453799999999</v>
      </c>
      <c r="K653" s="620">
        <f t="shared" si="78"/>
        <v>989.88</v>
      </c>
      <c r="L653" s="58">
        <f t="shared" si="77"/>
        <v>91.305097845825813</v>
      </c>
      <c r="M653" s="196"/>
      <c r="N653" s="238"/>
    </row>
    <row r="654" spans="1:14" s="29" customFormat="1" ht="36" customHeight="1">
      <c r="A654" s="289" t="s">
        <v>321</v>
      </c>
      <c r="B654" s="608" t="s">
        <v>107</v>
      </c>
      <c r="C654" s="608" t="s">
        <v>124</v>
      </c>
      <c r="D654" s="608" t="s">
        <v>99</v>
      </c>
      <c r="E654" s="608" t="s">
        <v>494</v>
      </c>
      <c r="F654" s="608" t="s">
        <v>319</v>
      </c>
      <c r="G654" s="620"/>
      <c r="H654" s="620"/>
      <c r="I654" s="620"/>
      <c r="J654" s="620">
        <f t="shared" si="78"/>
        <v>1084.1453799999999</v>
      </c>
      <c r="K654" s="620">
        <f t="shared" si="78"/>
        <v>989.88</v>
      </c>
      <c r="L654" s="58">
        <f t="shared" si="77"/>
        <v>91.305097845825813</v>
      </c>
      <c r="M654" s="196"/>
      <c r="N654" s="238"/>
    </row>
    <row r="655" spans="1:14" s="29" customFormat="1" ht="21.6" customHeight="1">
      <c r="A655" s="165" t="s">
        <v>150</v>
      </c>
      <c r="B655" s="608" t="s">
        <v>107</v>
      </c>
      <c r="C655" s="608" t="s">
        <v>124</v>
      </c>
      <c r="D655" s="608" t="s">
        <v>99</v>
      </c>
      <c r="E655" s="608" t="s">
        <v>494</v>
      </c>
      <c r="F655" s="608" t="s">
        <v>319</v>
      </c>
      <c r="G655" s="48" t="s">
        <v>136</v>
      </c>
      <c r="H655" s="48"/>
      <c r="I655" s="620"/>
      <c r="J655" s="620">
        <f t="shared" si="78"/>
        <v>1084.1453799999999</v>
      </c>
      <c r="K655" s="620">
        <f t="shared" si="78"/>
        <v>989.88</v>
      </c>
      <c r="L655" s="58">
        <f t="shared" si="77"/>
        <v>91.305097845825813</v>
      </c>
      <c r="M655" s="196"/>
      <c r="N655" s="238"/>
    </row>
    <row r="656" spans="1:14" s="29" customFormat="1" ht="24.6" customHeight="1">
      <c r="A656" s="621" t="s">
        <v>492</v>
      </c>
      <c r="B656" s="608" t="s">
        <v>107</v>
      </c>
      <c r="C656" s="608" t="s">
        <v>124</v>
      </c>
      <c r="D656" s="608" t="s">
        <v>99</v>
      </c>
      <c r="E656" s="608" t="s">
        <v>494</v>
      </c>
      <c r="F656" s="608" t="s">
        <v>319</v>
      </c>
      <c r="G656" s="48" t="s">
        <v>136</v>
      </c>
      <c r="H656" s="48" t="s">
        <v>165</v>
      </c>
      <c r="I656" s="620"/>
      <c r="J656" s="620">
        <f t="shared" si="78"/>
        <v>1084.1453799999999</v>
      </c>
      <c r="K656" s="620">
        <f t="shared" si="78"/>
        <v>989.88</v>
      </c>
      <c r="L656" s="58">
        <f t="shared" si="77"/>
        <v>91.305097845825813</v>
      </c>
      <c r="M656" s="196"/>
      <c r="N656" s="238"/>
    </row>
    <row r="657" spans="1:14" s="29" customFormat="1" ht="25.9" customHeight="1">
      <c r="A657" s="314" t="s">
        <v>346</v>
      </c>
      <c r="B657" s="608" t="s">
        <v>107</v>
      </c>
      <c r="C657" s="608" t="s">
        <v>124</v>
      </c>
      <c r="D657" s="608" t="s">
        <v>99</v>
      </c>
      <c r="E657" s="608" t="s">
        <v>494</v>
      </c>
      <c r="F657" s="608" t="s">
        <v>319</v>
      </c>
      <c r="G657" s="48" t="s">
        <v>136</v>
      </c>
      <c r="H657" s="48" t="s">
        <v>165</v>
      </c>
      <c r="I657" s="48" t="s">
        <v>137</v>
      </c>
      <c r="J657" s="620">
        <f>'прил 3'!J172</f>
        <v>1084.1453799999999</v>
      </c>
      <c r="K657" s="620">
        <f>'прил 3'!K172</f>
        <v>989.88</v>
      </c>
      <c r="L657" s="58">
        <f t="shared" si="77"/>
        <v>91.305097845825813</v>
      </c>
      <c r="M657" s="196"/>
      <c r="N657" s="238"/>
    </row>
  </sheetData>
  <autoFilter ref="A7:P657"/>
  <mergeCells count="9">
    <mergeCell ref="J2:L2"/>
    <mergeCell ref="A3:L3"/>
    <mergeCell ref="B6:E6"/>
    <mergeCell ref="A4:J4"/>
    <mergeCell ref="M344:M345"/>
    <mergeCell ref="M349:M350"/>
    <mergeCell ref="M354:M355"/>
    <mergeCell ref="M4:M7"/>
    <mergeCell ref="J6:L6"/>
  </mergeCells>
  <phoneticPr fontId="4" type="noConversion"/>
  <conditionalFormatting sqref="H9:H14 G9:G13 D330:D331 D438:D439 D471 B479:D486 D183:D184 C356:D356 B438:B452 B214:D220 B9:D16 B356:B376 D356:D376 G202:H202 C274:D279 D273:D298 C338:D339 D200:D202 B201:D201 C287:D292 D239:D260 C202:D238 B183:C238 B239:D246 G600:H606 G16:H141 C17:D140 C247:C298 G471:H486 B471:C478 C316:C376 G148:H182 C148:D182">
    <cfRule type="expression" dxfId="1352" priority="4112" stopIfTrue="1">
      <formula>$D9=""</formula>
    </cfRule>
    <cfRule type="expression" dxfId="1351" priority="4113" stopIfTrue="1">
      <formula>$E9&lt;&gt;""</formula>
    </cfRule>
  </conditionalFormatting>
  <conditionalFormatting sqref="D183:D184 D330:D331 D356:D357 C274:D279 D273:D298 C272:C298 C332:C376 C338:D339 B239:F246 B201:F201 E183:F220 B183:C220 C287:D292 B203:B246 D200:D260 C261:C266 C316:C329">
    <cfRule type="expression" dxfId="1350" priority="4114" stopIfTrue="1">
      <formula>$D183=""</formula>
    </cfRule>
    <cfRule type="expression" dxfId="1349" priority="4115" stopIfTrue="1">
      <formula>$H183&lt;&gt;""</formula>
    </cfRule>
  </conditionalFormatting>
  <conditionalFormatting sqref="F606 E600:F605">
    <cfRule type="expression" dxfId="1348" priority="3797" stopIfTrue="1">
      <formula>$G600=""</formula>
    </cfRule>
    <cfRule type="expression" dxfId="1347" priority="3798" stopIfTrue="1">
      <formula>#REF!&lt;&gt;""</formula>
    </cfRule>
    <cfRule type="expression" dxfId="1346" priority="3799" stopIfTrue="1">
      <formula>AND($H600="",$G600&lt;&gt;"")</formula>
    </cfRule>
  </conditionalFormatting>
  <conditionalFormatting sqref="B438:B452 B495 B9:B16 B356:B376 B183:B199 B201:B220 B471:B486">
    <cfRule type="expression" dxfId="1345" priority="3729" stopIfTrue="1">
      <formula>$C9=""</formula>
    </cfRule>
    <cfRule type="expression" dxfId="1344" priority="3730" stopIfTrue="1">
      <formula>$H9&lt;&gt;""</formula>
    </cfRule>
  </conditionalFormatting>
  <conditionalFormatting sqref="B438:B452 B495 B9:B16 B183:B199 G202 B330:B376 B201:B220 B471:B486 G478 B478:C478">
    <cfRule type="expression" dxfId="1343" priority="3727" stopIfTrue="1">
      <formula>$C9=""</formula>
    </cfRule>
    <cfRule type="expression" dxfId="1342" priority="3728" stopIfTrue="1">
      <formula>$E9&lt;&gt;""</formula>
    </cfRule>
  </conditionalFormatting>
  <conditionalFormatting sqref="D183:D184 B184:C184 B192:C193 B438:B452 B495 B9:B16 B183:B199 G202 B202:B220 B330:B376 B201:C201 D200:D220 C183:C220 B471:B486 G478 B478:C478">
    <cfRule type="expression" dxfId="1341" priority="3725" stopIfTrue="1">
      <formula>$C9=""</formula>
    </cfRule>
    <cfRule type="expression" dxfId="1340" priority="3726" stopIfTrue="1">
      <formula>$D9&lt;&gt;""</formula>
    </cfRule>
  </conditionalFormatting>
  <conditionalFormatting sqref="B9:B16 B356:B376 A273 A275:A280 B201:B220 B471:B486">
    <cfRule type="expression" dxfId="1339" priority="3608" stopIfTrue="1">
      <formula>$C9=""</formula>
    </cfRule>
    <cfRule type="expression" dxfId="1338" priority="3609" stopIfTrue="1">
      <formula>$K9&lt;&gt;""</formula>
    </cfRule>
    <cfRule type="expression" dxfId="1337" priority="3610" stopIfTrue="1">
      <formula>AND($D9="",$C9&lt;&gt;"")</formula>
    </cfRule>
  </conditionalFormatting>
  <conditionalFormatting sqref="C271">
    <cfRule type="expression" dxfId="1336" priority="3586" stopIfTrue="1">
      <formula>$D271=""</formula>
    </cfRule>
    <cfRule type="expression" dxfId="1335" priority="3587" stopIfTrue="1">
      <formula>$E271&lt;&gt;""</formula>
    </cfRule>
  </conditionalFormatting>
  <conditionalFormatting sqref="C271">
    <cfRule type="expression" dxfId="1334" priority="3584" stopIfTrue="1">
      <formula>$D271=""</formula>
    </cfRule>
    <cfRule type="expression" dxfId="1333" priority="3585" stopIfTrue="1">
      <formula>$H271&lt;&gt;""</formula>
    </cfRule>
  </conditionalFormatting>
  <conditionalFormatting sqref="C271">
    <cfRule type="expression" dxfId="1332" priority="3582" stopIfTrue="1">
      <formula>$D271=""</formula>
    </cfRule>
    <cfRule type="expression" dxfId="1331" priority="3583" stopIfTrue="1">
      <formula>$E271&lt;&gt;""</formula>
    </cfRule>
  </conditionalFormatting>
  <conditionalFormatting sqref="C271">
    <cfRule type="expression" dxfId="1330" priority="3580" stopIfTrue="1">
      <formula>$D271=""</formula>
    </cfRule>
    <cfRule type="expression" dxfId="1329" priority="3581" stopIfTrue="1">
      <formula>$E271&lt;&gt;""</formula>
    </cfRule>
  </conditionalFormatting>
  <conditionalFormatting sqref="C267:C270">
    <cfRule type="expression" dxfId="1328" priority="3578" stopIfTrue="1">
      <formula>$D267=""</formula>
    </cfRule>
    <cfRule type="expression" dxfId="1327" priority="3579" stopIfTrue="1">
      <formula>$E267&lt;&gt;""</formula>
    </cfRule>
  </conditionalFormatting>
  <conditionalFormatting sqref="C267:C270">
    <cfRule type="expression" dxfId="1326" priority="3576" stopIfTrue="1">
      <formula>$D267=""</formula>
    </cfRule>
    <cfRule type="expression" dxfId="1325" priority="3577" stopIfTrue="1">
      <formula>$H267&lt;&gt;""</formula>
    </cfRule>
  </conditionalFormatting>
  <conditionalFormatting sqref="C267:C270">
    <cfRule type="expression" dxfId="1324" priority="3574" stopIfTrue="1">
      <formula>$D267=""</formula>
    </cfRule>
    <cfRule type="expression" dxfId="1323" priority="3575" stopIfTrue="1">
      <formula>$E267&lt;&gt;""</formula>
    </cfRule>
  </conditionalFormatting>
  <conditionalFormatting sqref="C267:C270">
    <cfRule type="expression" dxfId="1322" priority="3572" stopIfTrue="1">
      <formula>$D267=""</formula>
    </cfRule>
    <cfRule type="expression" dxfId="1321" priority="3573" stopIfTrue="1">
      <formula>$E267&lt;&gt;""</formula>
    </cfRule>
  </conditionalFormatting>
  <conditionalFormatting sqref="B438:B452 B9:B16 B356:B376 B201:B220 B471:B486">
    <cfRule type="expression" dxfId="1320" priority="3563" stopIfTrue="1">
      <formula>$G9=""</formula>
    </cfRule>
    <cfRule type="expression" dxfId="1319" priority="3564" stopIfTrue="1">
      <formula>$I9&lt;&gt;""</formula>
    </cfRule>
    <cfRule type="expression" dxfId="1318" priority="3565" stopIfTrue="1">
      <formula>AND($H9="",$G9&lt;&gt;"")</formula>
    </cfRule>
  </conditionalFormatting>
  <conditionalFormatting sqref="A444:B444">
    <cfRule type="expression" dxfId="1317" priority="3537" stopIfTrue="1">
      <formula>$D444=""</formula>
    </cfRule>
    <cfRule type="expression" dxfId="1316" priority="3538" stopIfTrue="1">
      <formula>$E444&lt;&gt;""</formula>
    </cfRule>
  </conditionalFormatting>
  <conditionalFormatting sqref="B479:B485 A479:A481 A484:A485">
    <cfRule type="expression" dxfId="1315" priority="3465" stopIfTrue="1">
      <formula>$D479=""</formula>
    </cfRule>
    <cfRule type="expression" dxfId="1314" priority="3466" stopIfTrue="1">
      <formula>$E479&lt;&gt;""</formula>
    </cfRule>
  </conditionalFormatting>
  <conditionalFormatting sqref="A418">
    <cfRule type="expression" dxfId="1313" priority="3453" stopIfTrue="1">
      <formula>$C418=""</formula>
    </cfRule>
    <cfRule type="expression" dxfId="1312" priority="3454" stopIfTrue="1">
      <formula>$K418&lt;&gt;""</formula>
    </cfRule>
    <cfRule type="expression" dxfId="1311" priority="3455" stopIfTrue="1">
      <formula>AND($D418="",$C418&lt;&gt;"")</formula>
    </cfRule>
  </conditionalFormatting>
  <conditionalFormatting sqref="A418 A421:A422">
    <cfRule type="expression" dxfId="1310" priority="3447" stopIfTrue="1">
      <formula>$G418=""</formula>
    </cfRule>
    <cfRule type="expression" dxfId="1309" priority="3448" stopIfTrue="1">
      <formula>$L418&lt;&gt;""</formula>
    </cfRule>
    <cfRule type="expression" dxfId="1308" priority="3449" stopIfTrue="1">
      <formula>AND($H418="",$G418&lt;&gt;"")</formula>
    </cfRule>
  </conditionalFormatting>
  <conditionalFormatting sqref="A421">
    <cfRule type="expression" dxfId="1307" priority="3444" stopIfTrue="1">
      <formula>$G421=""</formula>
    </cfRule>
    <cfRule type="expression" dxfId="1306" priority="3445" stopIfTrue="1">
      <formula>$L421&lt;&gt;""</formula>
    </cfRule>
    <cfRule type="expression" dxfId="1305" priority="3446" stopIfTrue="1">
      <formula>AND($H421="",$G421&lt;&gt;"")</formula>
    </cfRule>
  </conditionalFormatting>
  <conditionalFormatting sqref="A422">
    <cfRule type="expression" dxfId="1304" priority="3441" stopIfTrue="1">
      <formula>$G422=""</formula>
    </cfRule>
    <cfRule type="expression" dxfId="1303" priority="3442" stopIfTrue="1">
      <formula>$L422&lt;&gt;""</formula>
    </cfRule>
    <cfRule type="expression" dxfId="1302" priority="3443" stopIfTrue="1">
      <formula>AND($H422="",$G422&lt;&gt;"")</formula>
    </cfRule>
  </conditionalFormatting>
  <conditionalFormatting sqref="A418">
    <cfRule type="expression" dxfId="1301" priority="3438" stopIfTrue="1">
      <formula>$G418=""</formula>
    </cfRule>
    <cfRule type="expression" dxfId="1300" priority="3439" stopIfTrue="1">
      <formula>$L418&lt;&gt;""</formula>
    </cfRule>
    <cfRule type="expression" dxfId="1299" priority="3440" stopIfTrue="1">
      <formula>AND($H418="",$G418&lt;&gt;"")</formula>
    </cfRule>
  </conditionalFormatting>
  <conditionalFormatting sqref="A471:A473 A476">
    <cfRule type="expression" dxfId="1298" priority="3406" stopIfTrue="1">
      <formula>$G471=""</formula>
    </cfRule>
    <cfRule type="expression" dxfId="1297" priority="3407" stopIfTrue="1">
      <formula>$I471&lt;&gt;""</formula>
    </cfRule>
    <cfRule type="expression" dxfId="1296" priority="3408" stopIfTrue="1">
      <formula>AND($H471="",$G471&lt;&gt;"")</formula>
    </cfRule>
  </conditionalFormatting>
  <conditionalFormatting sqref="A471:A473 A476">
    <cfRule type="expression" dxfId="1295" priority="3403" stopIfTrue="1">
      <formula>$G471=""</formula>
    </cfRule>
    <cfRule type="expression" dxfId="1294" priority="3404" stopIfTrue="1">
      <formula>#REF!&lt;&gt;""</formula>
    </cfRule>
    <cfRule type="expression" dxfId="1293" priority="3405" stopIfTrue="1">
      <formula>AND($H471="",$G471&lt;&gt;"")</formula>
    </cfRule>
  </conditionalFormatting>
  <conditionalFormatting sqref="A473">
    <cfRule type="expression" dxfId="1292" priority="3400" stopIfTrue="1">
      <formula>$G473=""</formula>
    </cfRule>
    <cfRule type="expression" dxfId="1291" priority="3401" stopIfTrue="1">
      <formula>$I473&lt;&gt;""</formula>
    </cfRule>
    <cfRule type="expression" dxfId="1290" priority="3402" stopIfTrue="1">
      <formula>AND($H473="",$G473&lt;&gt;"")</formula>
    </cfRule>
  </conditionalFormatting>
  <conditionalFormatting sqref="A473">
    <cfRule type="expression" dxfId="1289" priority="3397" stopIfTrue="1">
      <formula>$G473=""</formula>
    </cfRule>
    <cfRule type="expression" dxfId="1288" priority="3398" stopIfTrue="1">
      <formula>$I473&lt;&gt;""</formula>
    </cfRule>
    <cfRule type="expression" dxfId="1287" priority="3399" stopIfTrue="1">
      <formula>AND($H473="",$G473&lt;&gt;"")</formula>
    </cfRule>
  </conditionalFormatting>
  <conditionalFormatting sqref="G471:G476 D471 B471:C476">
    <cfRule type="expression" dxfId="1286" priority="3395" stopIfTrue="1">
      <formula>$C471=""</formula>
    </cfRule>
    <cfRule type="expression" dxfId="1285" priority="3396" stopIfTrue="1">
      <formula>$E471&lt;&gt;""</formula>
    </cfRule>
  </conditionalFormatting>
  <conditionalFormatting sqref="G471:G476">
    <cfRule type="expression" dxfId="1284" priority="3393" stopIfTrue="1">
      <formula>$C471=""</formula>
    </cfRule>
    <cfRule type="expression" dxfId="1283" priority="3394" stopIfTrue="1">
      <formula>$E471&lt;&gt;""</formula>
    </cfRule>
  </conditionalFormatting>
  <conditionalFormatting sqref="D471">
    <cfRule type="expression" dxfId="1282" priority="3391" stopIfTrue="1">
      <formula>$C471=""</formula>
    </cfRule>
    <cfRule type="expression" dxfId="1281" priority="3392" stopIfTrue="1">
      <formula>$H471&lt;&gt;""</formula>
    </cfRule>
  </conditionalFormatting>
  <conditionalFormatting sqref="B471:B476">
    <cfRule type="expression" dxfId="1280" priority="3389" stopIfTrue="1">
      <formula>$C471=""</formula>
    </cfRule>
    <cfRule type="expression" dxfId="1279" priority="3390" stopIfTrue="1">
      <formula>$D471&lt;&gt;""</formula>
    </cfRule>
  </conditionalFormatting>
  <conditionalFormatting sqref="G471:G476 D471 B471:C476">
    <cfRule type="expression" dxfId="1278" priority="3387" stopIfTrue="1">
      <formula>$C471=""</formula>
    </cfRule>
    <cfRule type="expression" dxfId="1277" priority="3388" stopIfTrue="1">
      <formula>$D471&lt;&gt;""</formula>
    </cfRule>
  </conditionalFormatting>
  <conditionalFormatting sqref="G477 B477:C477">
    <cfRule type="expression" dxfId="1276" priority="3385" stopIfTrue="1">
      <formula>$C477=""</formula>
    </cfRule>
    <cfRule type="expression" dxfId="1275" priority="3386" stopIfTrue="1">
      <formula>$E477&lt;&gt;""</formula>
    </cfRule>
  </conditionalFormatting>
  <conditionalFormatting sqref="G477">
    <cfRule type="expression" dxfId="1274" priority="3383" stopIfTrue="1">
      <formula>$C477=""</formula>
    </cfRule>
    <cfRule type="expression" dxfId="1273" priority="3384" stopIfTrue="1">
      <formula>$E477&lt;&gt;""</formula>
    </cfRule>
  </conditionalFormatting>
  <conditionalFormatting sqref="B477">
    <cfRule type="expression" dxfId="1272" priority="3379" stopIfTrue="1">
      <formula>$C477=""</formula>
    </cfRule>
    <cfRule type="expression" dxfId="1271" priority="3380" stopIfTrue="1">
      <formula>$D477&lt;&gt;""</formula>
    </cfRule>
  </conditionalFormatting>
  <conditionalFormatting sqref="G477 B477:C477">
    <cfRule type="expression" dxfId="1270" priority="3377" stopIfTrue="1">
      <formula>$C477=""</formula>
    </cfRule>
    <cfRule type="expression" dxfId="1269" priority="3378" stopIfTrue="1">
      <formula>$D477&lt;&gt;""</formula>
    </cfRule>
  </conditionalFormatting>
  <conditionalFormatting sqref="B9:B13 A9 A11">
    <cfRule type="expression" dxfId="1268" priority="3177" stopIfTrue="1">
      <formula>$G9=""</formula>
    </cfRule>
    <cfRule type="expression" dxfId="1267" priority="3178" stopIfTrue="1">
      <formula>$I9&lt;&gt;""</formula>
    </cfRule>
    <cfRule type="expression" dxfId="1266" priority="3179" stopIfTrue="1">
      <formula>AND($H9="",$G9&lt;&gt;"")</formula>
    </cfRule>
  </conditionalFormatting>
  <conditionalFormatting sqref="A600">
    <cfRule type="expression" dxfId="1265" priority="3084" stopIfTrue="1">
      <formula>$D600=""</formula>
    </cfRule>
    <cfRule type="expression" dxfId="1264" priority="3085" stopIfTrue="1">
      <formula>$H600&lt;&gt;""</formula>
    </cfRule>
  </conditionalFormatting>
  <conditionalFormatting sqref="A604">
    <cfRule type="expression" dxfId="1263" priority="3081" stopIfTrue="1">
      <formula>$G604=""</formula>
    </cfRule>
    <cfRule type="expression" dxfId="1262" priority="3082" stopIfTrue="1">
      <formula>#REF!&lt;&gt;""</formula>
    </cfRule>
    <cfRule type="expression" dxfId="1261" priority="3083" stopIfTrue="1">
      <formula>AND($H604="",$G604&lt;&gt;"")</formula>
    </cfRule>
  </conditionalFormatting>
  <conditionalFormatting sqref="A600">
    <cfRule type="expression" dxfId="1260" priority="3078" stopIfTrue="1">
      <formula>$G600=""</formula>
    </cfRule>
    <cfRule type="expression" dxfId="1259" priority="3079" stopIfTrue="1">
      <formula>#REF!&lt;&gt;""</formula>
    </cfRule>
    <cfRule type="expression" dxfId="1258" priority="3080" stopIfTrue="1">
      <formula>AND($H600="",$G600&lt;&gt;"")</formula>
    </cfRule>
  </conditionalFormatting>
  <conditionalFormatting sqref="C199">
    <cfRule type="expression" dxfId="1257" priority="3072" stopIfTrue="1">
      <formula>$D199=""</formula>
    </cfRule>
    <cfRule type="expression" dxfId="1256" priority="3073" stopIfTrue="1">
      <formula>$E199&lt;&gt;""</formula>
    </cfRule>
  </conditionalFormatting>
  <conditionalFormatting sqref="A617">
    <cfRule type="expression" dxfId="1255" priority="3023" stopIfTrue="1">
      <formula>$C617=""</formula>
    </cfRule>
    <cfRule type="expression" dxfId="1254" priority="3024" stopIfTrue="1">
      <formula>$H617&lt;&gt;""</formula>
    </cfRule>
  </conditionalFormatting>
  <conditionalFormatting sqref="A617">
    <cfRule type="expression" dxfId="1253" priority="3021" stopIfTrue="1">
      <formula>$C617=""</formula>
    </cfRule>
    <cfRule type="expression" dxfId="1252" priority="3022" stopIfTrue="1">
      <formula>$E617&lt;&gt;""</formula>
    </cfRule>
  </conditionalFormatting>
  <conditionalFormatting sqref="A617">
    <cfRule type="expression" dxfId="1251" priority="3019" stopIfTrue="1">
      <formula>$C617=""</formula>
    </cfRule>
    <cfRule type="expression" dxfId="1250" priority="3020" stopIfTrue="1">
      <formula>$E617&lt;&gt;""</formula>
    </cfRule>
  </conditionalFormatting>
  <conditionalFormatting sqref="A617">
    <cfRule type="expression" dxfId="1249" priority="3017" stopIfTrue="1">
      <formula>$C617=""</formula>
    </cfRule>
    <cfRule type="expression" dxfId="1248" priority="3018" stopIfTrue="1">
      <formula>$H617&lt;&gt;""</formula>
    </cfRule>
  </conditionalFormatting>
  <conditionalFormatting sqref="A617">
    <cfRule type="expression" dxfId="1247" priority="3015" stopIfTrue="1">
      <formula>$C617=""</formula>
    </cfRule>
    <cfRule type="expression" dxfId="1246" priority="3016" stopIfTrue="1">
      <formula>$E617&lt;&gt;""</formula>
    </cfRule>
  </conditionalFormatting>
  <conditionalFormatting sqref="A617">
    <cfRule type="expression" dxfId="1245" priority="3013" stopIfTrue="1">
      <formula>$C617=""</formula>
    </cfRule>
    <cfRule type="expression" dxfId="1244" priority="3014" stopIfTrue="1">
      <formula>$E617&lt;&gt;""</formula>
    </cfRule>
  </conditionalFormatting>
  <conditionalFormatting sqref="A617">
    <cfRule type="expression" dxfId="1243" priority="3011" stopIfTrue="1">
      <formula>$C617=""</formula>
    </cfRule>
    <cfRule type="expression" dxfId="1242" priority="3012" stopIfTrue="1">
      <formula>$H617&lt;&gt;""</formula>
    </cfRule>
  </conditionalFormatting>
  <conditionalFormatting sqref="A617">
    <cfRule type="expression" dxfId="1241" priority="3009" stopIfTrue="1">
      <formula>$C617=""</formula>
    </cfRule>
    <cfRule type="expression" dxfId="1240" priority="3010" stopIfTrue="1">
      <formula>$E617&lt;&gt;""</formula>
    </cfRule>
  </conditionalFormatting>
  <conditionalFormatting sqref="A617">
    <cfRule type="expression" dxfId="1239" priority="3007" stopIfTrue="1">
      <formula>$C617=""</formula>
    </cfRule>
    <cfRule type="expression" dxfId="1238" priority="3008" stopIfTrue="1">
      <formula>$E617&lt;&gt;""</formula>
    </cfRule>
  </conditionalFormatting>
  <conditionalFormatting sqref="A621">
    <cfRule type="expression" dxfId="1237" priority="3005" stopIfTrue="1">
      <formula>$C621=""</formula>
    </cfRule>
    <cfRule type="expression" dxfId="1236" priority="3006" stopIfTrue="1">
      <formula>$H621&lt;&gt;""</formula>
    </cfRule>
  </conditionalFormatting>
  <conditionalFormatting sqref="A594">
    <cfRule type="expression" dxfId="1235" priority="2926" stopIfTrue="1">
      <formula>$G594=""</formula>
    </cfRule>
    <cfRule type="expression" dxfId="1234" priority="2927" stopIfTrue="1">
      <formula>#REF!&lt;&gt;""</formula>
    </cfRule>
    <cfRule type="expression" dxfId="1233" priority="2928" stopIfTrue="1">
      <formula>AND($H594="",$G594&lt;&gt;"")</formula>
    </cfRule>
  </conditionalFormatting>
  <conditionalFormatting sqref="A594">
    <cfRule type="expression" dxfId="1232" priority="2924" stopIfTrue="1">
      <formula>$C594=""</formula>
    </cfRule>
    <cfRule type="expression" dxfId="1231" priority="2925" stopIfTrue="1">
      <formula>$H594&lt;&gt;""</formula>
    </cfRule>
  </conditionalFormatting>
  <conditionalFormatting sqref="A597">
    <cfRule type="expression" dxfId="1230" priority="2922" stopIfTrue="1">
      <formula>$C597=""</formula>
    </cfRule>
    <cfRule type="expression" dxfId="1229" priority="2923" stopIfTrue="1">
      <formula>$H597&lt;&gt;""</formula>
    </cfRule>
  </conditionalFormatting>
  <conditionalFormatting sqref="A597">
    <cfRule type="expression" dxfId="1228" priority="2919" stopIfTrue="1">
      <formula>$G597=""</formula>
    </cfRule>
    <cfRule type="expression" dxfId="1227" priority="2920" stopIfTrue="1">
      <formula>#REF!&lt;&gt;""</formula>
    </cfRule>
    <cfRule type="expression" dxfId="1226" priority="2921" stopIfTrue="1">
      <formula>AND($H597="",$G597&lt;&gt;"")</formula>
    </cfRule>
  </conditionalFormatting>
  <conditionalFormatting sqref="A597">
    <cfRule type="expression" dxfId="1225" priority="2916" stopIfTrue="1">
      <formula>$G597=""</formula>
    </cfRule>
    <cfRule type="expression" dxfId="1224" priority="2917" stopIfTrue="1">
      <formula>#REF!&lt;&gt;""</formula>
    </cfRule>
    <cfRule type="expression" dxfId="1223" priority="2918" stopIfTrue="1">
      <formula>AND($H597="",$G597&lt;&gt;"")</formula>
    </cfRule>
  </conditionalFormatting>
  <conditionalFormatting sqref="A597">
    <cfRule type="expression" dxfId="1222" priority="2913" stopIfTrue="1">
      <formula>$G597=""</formula>
    </cfRule>
    <cfRule type="expression" dxfId="1221" priority="2914" stopIfTrue="1">
      <formula>#REF!&lt;&gt;""</formula>
    </cfRule>
    <cfRule type="expression" dxfId="1220" priority="2915" stopIfTrue="1">
      <formula>AND($H597="",$G597&lt;&gt;"")</formula>
    </cfRule>
  </conditionalFormatting>
  <conditionalFormatting sqref="A597">
    <cfRule type="expression" dxfId="1219" priority="2910" stopIfTrue="1">
      <formula>$G597=""</formula>
    </cfRule>
    <cfRule type="expression" dxfId="1218" priority="2911" stopIfTrue="1">
      <formula>#REF!&lt;&gt;""</formula>
    </cfRule>
    <cfRule type="expression" dxfId="1217" priority="2912" stopIfTrue="1">
      <formula>AND($H597="",$G597&lt;&gt;"")</formula>
    </cfRule>
  </conditionalFormatting>
  <conditionalFormatting sqref="A597">
    <cfRule type="expression" dxfId="1216" priority="2907" stopIfTrue="1">
      <formula>$G597=""</formula>
    </cfRule>
    <cfRule type="expression" dxfId="1215" priority="2908" stopIfTrue="1">
      <formula>#REF!&lt;&gt;""</formula>
    </cfRule>
    <cfRule type="expression" dxfId="1214" priority="2909" stopIfTrue="1">
      <formula>AND($H597="",$G597&lt;&gt;"")</formula>
    </cfRule>
  </conditionalFormatting>
  <conditionalFormatting sqref="B487:B494 D487:D494">
    <cfRule type="expression" dxfId="1213" priority="2813" stopIfTrue="1">
      <formula>$D487=""</formula>
    </cfRule>
    <cfRule type="expression" dxfId="1212" priority="2814" stopIfTrue="1">
      <formula>$E487&lt;&gt;""</formula>
    </cfRule>
  </conditionalFormatting>
  <conditionalFormatting sqref="B487:B494">
    <cfRule type="expression" dxfId="1211" priority="2811" stopIfTrue="1">
      <formula>$C487=""</formula>
    </cfRule>
    <cfRule type="expression" dxfId="1210" priority="2812" stopIfTrue="1">
      <formula>$H487&lt;&gt;""</formula>
    </cfRule>
  </conditionalFormatting>
  <conditionalFormatting sqref="B487:B494">
    <cfRule type="expression" dxfId="1209" priority="2809" stopIfTrue="1">
      <formula>$C487=""</formula>
    </cfRule>
    <cfRule type="expression" dxfId="1208" priority="2810" stopIfTrue="1">
      <formula>$E487&lt;&gt;""</formula>
    </cfRule>
  </conditionalFormatting>
  <conditionalFormatting sqref="B487:B494">
    <cfRule type="expression" dxfId="1207" priority="2807" stopIfTrue="1">
      <formula>$C487=""</formula>
    </cfRule>
    <cfRule type="expression" dxfId="1206" priority="2808" stopIfTrue="1">
      <formula>$D487&lt;&gt;""</formula>
    </cfRule>
  </conditionalFormatting>
  <conditionalFormatting sqref="B487:B494">
    <cfRule type="expression" dxfId="1205" priority="2804" stopIfTrue="1">
      <formula>$G487=""</formula>
    </cfRule>
    <cfRule type="expression" dxfId="1204" priority="2805" stopIfTrue="1">
      <formula>$I487&lt;&gt;""</formula>
    </cfRule>
    <cfRule type="expression" dxfId="1203" priority="2806" stopIfTrue="1">
      <formula>AND($H487="",$G487&lt;&gt;"")</formula>
    </cfRule>
  </conditionalFormatting>
  <conditionalFormatting sqref="A493:B493">
    <cfRule type="expression" dxfId="1202" priority="2802" stopIfTrue="1">
      <formula>$D493=""</formula>
    </cfRule>
    <cfRule type="expression" dxfId="1201" priority="2803" stopIfTrue="1">
      <formula>$E493&lt;&gt;""</formula>
    </cfRule>
  </conditionalFormatting>
  <conditionalFormatting sqref="B487:B494">
    <cfRule type="expression" dxfId="1200" priority="2800" stopIfTrue="1">
      <formula>$C487=""</formula>
    </cfRule>
    <cfRule type="expression" dxfId="1199" priority="2801" stopIfTrue="1">
      <formula>$H487&lt;&gt;""</formula>
    </cfRule>
  </conditionalFormatting>
  <conditionalFormatting sqref="B487:B494">
    <cfRule type="expression" dxfId="1198" priority="2798" stopIfTrue="1">
      <formula>$C487=""</formula>
    </cfRule>
    <cfRule type="expression" dxfId="1197" priority="2799" stopIfTrue="1">
      <formula>$E487&lt;&gt;""</formula>
    </cfRule>
  </conditionalFormatting>
  <conditionalFormatting sqref="B487:B494">
    <cfRule type="expression" dxfId="1196" priority="2796" stopIfTrue="1">
      <formula>$C487=""</formula>
    </cfRule>
    <cfRule type="expression" dxfId="1195" priority="2797" stopIfTrue="1">
      <formula>$D487&lt;&gt;""</formula>
    </cfRule>
  </conditionalFormatting>
  <conditionalFormatting sqref="B503">
    <cfRule type="expression" dxfId="1194" priority="2790" stopIfTrue="1">
      <formula>$C503=""</formula>
    </cfRule>
    <cfRule type="expression" dxfId="1193" priority="2791" stopIfTrue="1">
      <formula>$H503&lt;&gt;""</formula>
    </cfRule>
  </conditionalFormatting>
  <conditionalFormatting sqref="B503">
    <cfRule type="expression" dxfId="1192" priority="2788" stopIfTrue="1">
      <formula>$C503=""</formula>
    </cfRule>
    <cfRule type="expression" dxfId="1191" priority="2789" stopIfTrue="1">
      <formula>$E503&lt;&gt;""</formula>
    </cfRule>
  </conditionalFormatting>
  <conditionalFormatting sqref="B503">
    <cfRule type="expression" dxfId="1190" priority="2786" stopIfTrue="1">
      <formula>$C503=""</formula>
    </cfRule>
    <cfRule type="expression" dxfId="1189" priority="2787" stopIfTrue="1">
      <formula>$D503&lt;&gt;""</formula>
    </cfRule>
  </conditionalFormatting>
  <conditionalFormatting sqref="A582">
    <cfRule type="expression" dxfId="1188" priority="2757" stopIfTrue="1">
      <formula>$G582=""</formula>
    </cfRule>
    <cfRule type="expression" dxfId="1187" priority="2758" stopIfTrue="1">
      <formula>#REF!&lt;&gt;""</formula>
    </cfRule>
    <cfRule type="expression" dxfId="1186" priority="2759" stopIfTrue="1">
      <formula>AND($H582="",$G582&lt;&gt;"")</formula>
    </cfRule>
  </conditionalFormatting>
  <conditionalFormatting sqref="A582">
    <cfRule type="expression" dxfId="1185" priority="2754" stopIfTrue="1">
      <formula>$G582=""</formula>
    </cfRule>
    <cfRule type="expression" dxfId="1184" priority="2755" stopIfTrue="1">
      <formula>#REF!&lt;&gt;""</formula>
    </cfRule>
    <cfRule type="expression" dxfId="1183" priority="2756" stopIfTrue="1">
      <formula>AND($H582="",$G582&lt;&gt;"")</formula>
    </cfRule>
  </conditionalFormatting>
  <conditionalFormatting sqref="A582">
    <cfRule type="expression" dxfId="1182" priority="2751" stopIfTrue="1">
      <formula>$G582=""</formula>
    </cfRule>
    <cfRule type="expression" dxfId="1181" priority="2752" stopIfTrue="1">
      <formula>#REF!&lt;&gt;""</formula>
    </cfRule>
    <cfRule type="expression" dxfId="1180" priority="2753" stopIfTrue="1">
      <formula>AND($H582="",$G582&lt;&gt;"")</formula>
    </cfRule>
  </conditionalFormatting>
  <conditionalFormatting sqref="A582">
    <cfRule type="expression" dxfId="1179" priority="2748" stopIfTrue="1">
      <formula>$G582=""</formula>
    </cfRule>
    <cfRule type="expression" dxfId="1178" priority="2749" stopIfTrue="1">
      <formula>#REF!&lt;&gt;""</formula>
    </cfRule>
    <cfRule type="expression" dxfId="1177" priority="2750" stopIfTrue="1">
      <formula>AND($H582="",$G582&lt;&gt;"")</formula>
    </cfRule>
  </conditionalFormatting>
  <conditionalFormatting sqref="A585">
    <cfRule type="expression" dxfId="1176" priority="2746" stopIfTrue="1">
      <formula>$C585=""</formula>
    </cfRule>
    <cfRule type="expression" dxfId="1175" priority="2747" stopIfTrue="1">
      <formula>$H585&lt;&gt;""</formula>
    </cfRule>
  </conditionalFormatting>
  <conditionalFormatting sqref="A585">
    <cfRule type="expression" dxfId="1174" priority="2743" stopIfTrue="1">
      <formula>$G585=""</formula>
    </cfRule>
    <cfRule type="expression" dxfId="1173" priority="2744" stopIfTrue="1">
      <formula>#REF!&lt;&gt;""</formula>
    </cfRule>
    <cfRule type="expression" dxfId="1172" priority="2745" stopIfTrue="1">
      <formula>AND($H585="",$G585&lt;&gt;"")</formula>
    </cfRule>
  </conditionalFormatting>
  <conditionalFormatting sqref="A585">
    <cfRule type="expression" dxfId="1171" priority="2740" stopIfTrue="1">
      <formula>$G585=""</formula>
    </cfRule>
    <cfRule type="expression" dxfId="1170" priority="2741" stopIfTrue="1">
      <formula>#REF!&lt;&gt;""</formula>
    </cfRule>
    <cfRule type="expression" dxfId="1169" priority="2742" stopIfTrue="1">
      <formula>AND($H585="",$G585&lt;&gt;"")</formula>
    </cfRule>
  </conditionalFormatting>
  <conditionalFormatting sqref="A585">
    <cfRule type="expression" dxfId="1168" priority="2737" stopIfTrue="1">
      <formula>$G585=""</formula>
    </cfRule>
    <cfRule type="expression" dxfId="1167" priority="2738" stopIfTrue="1">
      <formula>#REF!&lt;&gt;""</formula>
    </cfRule>
    <cfRule type="expression" dxfId="1166" priority="2739" stopIfTrue="1">
      <formula>AND($H585="",$G585&lt;&gt;"")</formula>
    </cfRule>
  </conditionalFormatting>
  <conditionalFormatting sqref="A585">
    <cfRule type="expression" dxfId="1165" priority="2734" stopIfTrue="1">
      <formula>$G585=""</formula>
    </cfRule>
    <cfRule type="expression" dxfId="1164" priority="2735" stopIfTrue="1">
      <formula>#REF!&lt;&gt;""</formula>
    </cfRule>
    <cfRule type="expression" dxfId="1163" priority="2736" stopIfTrue="1">
      <formula>AND($H585="",$G585&lt;&gt;"")</formula>
    </cfRule>
  </conditionalFormatting>
  <conditionalFormatting sqref="A585">
    <cfRule type="expression" dxfId="1162" priority="2731" stopIfTrue="1">
      <formula>$G585=""</formula>
    </cfRule>
    <cfRule type="expression" dxfId="1161" priority="2732" stopIfTrue="1">
      <formula>#REF!&lt;&gt;""</formula>
    </cfRule>
    <cfRule type="expression" dxfId="1160" priority="2733" stopIfTrue="1">
      <formula>AND($H585="",$G585&lt;&gt;"")</formula>
    </cfRule>
  </conditionalFormatting>
  <conditionalFormatting sqref="A586">
    <cfRule type="expression" dxfId="1159" priority="2728" stopIfTrue="1">
      <formula>$G586=""</formula>
    </cfRule>
    <cfRule type="expression" dxfId="1158" priority="2729" stopIfTrue="1">
      <formula>#REF!&lt;&gt;""</formula>
    </cfRule>
    <cfRule type="expression" dxfId="1157" priority="2730" stopIfTrue="1">
      <formula>AND($H586="",$G586&lt;&gt;"")</formula>
    </cfRule>
  </conditionalFormatting>
  <conditionalFormatting sqref="A586">
    <cfRule type="expression" dxfId="1156" priority="2725" stopIfTrue="1">
      <formula>$G586=""</formula>
    </cfRule>
    <cfRule type="expression" dxfId="1155" priority="2726" stopIfTrue="1">
      <formula>#REF!&lt;&gt;""</formula>
    </cfRule>
    <cfRule type="expression" dxfId="1154" priority="2727" stopIfTrue="1">
      <formula>AND($H586="",$G586&lt;&gt;"")</formula>
    </cfRule>
  </conditionalFormatting>
  <conditionalFormatting sqref="A586">
    <cfRule type="expression" dxfId="1153" priority="2722" stopIfTrue="1">
      <formula>$G586=""</formula>
    </cfRule>
    <cfRule type="expression" dxfId="1152" priority="2723" stopIfTrue="1">
      <formula>#REF!&lt;&gt;""</formula>
    </cfRule>
    <cfRule type="expression" dxfId="1151" priority="2724" stopIfTrue="1">
      <formula>AND($H586="",$G586&lt;&gt;"")</formula>
    </cfRule>
  </conditionalFormatting>
  <conditionalFormatting sqref="A586">
    <cfRule type="expression" dxfId="1150" priority="2719" stopIfTrue="1">
      <formula>$G586=""</formula>
    </cfRule>
    <cfRule type="expression" dxfId="1149" priority="2720" stopIfTrue="1">
      <formula>#REF!&lt;&gt;""</formula>
    </cfRule>
    <cfRule type="expression" dxfId="1148" priority="2721" stopIfTrue="1">
      <formula>AND($H586="",$G586&lt;&gt;"")</formula>
    </cfRule>
  </conditionalFormatting>
  <conditionalFormatting sqref="A484">
    <cfRule type="expression" dxfId="1147" priority="2615" stopIfTrue="1">
      <formula>$C484=""</formula>
    </cfRule>
    <cfRule type="expression" dxfId="1146" priority="2616" stopIfTrue="1">
      <formula>$H484&lt;&gt;""</formula>
    </cfRule>
  </conditionalFormatting>
  <conditionalFormatting sqref="A379">
    <cfRule type="expression" dxfId="1145" priority="2610" stopIfTrue="1">
      <formula>$G379=""</formula>
    </cfRule>
    <cfRule type="expression" dxfId="1144" priority="2611" stopIfTrue="1">
      <formula>#REF!&lt;&gt;""</formula>
    </cfRule>
    <cfRule type="expression" dxfId="1143" priority="2612" stopIfTrue="1">
      <formula>AND($H379="",$G379&lt;&gt;"")</formula>
    </cfRule>
  </conditionalFormatting>
  <conditionalFormatting sqref="A379">
    <cfRule type="expression" dxfId="1142" priority="2608" stopIfTrue="1">
      <formula>$C379=""</formula>
    </cfRule>
    <cfRule type="expression" dxfId="1141" priority="2609" stopIfTrue="1">
      <formula>$H379&lt;&gt;""</formula>
    </cfRule>
  </conditionalFormatting>
  <conditionalFormatting sqref="A379">
    <cfRule type="expression" dxfId="1140" priority="2605" stopIfTrue="1">
      <formula>$G379=""</formula>
    </cfRule>
    <cfRule type="expression" dxfId="1139" priority="2606" stopIfTrue="1">
      <formula>#REF!&lt;&gt;""</formula>
    </cfRule>
    <cfRule type="expression" dxfId="1138" priority="2607" stopIfTrue="1">
      <formula>AND($H379="",$G379&lt;&gt;"")</formula>
    </cfRule>
  </conditionalFormatting>
  <conditionalFormatting sqref="A379">
    <cfRule type="expression" dxfId="1137" priority="2603" stopIfTrue="1">
      <formula>$C379=""</formula>
    </cfRule>
    <cfRule type="expression" dxfId="1136" priority="2604" stopIfTrue="1">
      <formula>$H379&lt;&gt;""</formula>
    </cfRule>
  </conditionalFormatting>
  <conditionalFormatting sqref="A594">
    <cfRule type="expression" dxfId="1135" priority="2600" stopIfTrue="1">
      <formula>$G594=""</formula>
    </cfRule>
    <cfRule type="expression" dxfId="1134" priority="2601" stopIfTrue="1">
      <formula>#REF!&lt;&gt;""</formula>
    </cfRule>
    <cfRule type="expression" dxfId="1133" priority="2602" stopIfTrue="1">
      <formula>AND($H594="",$G594&lt;&gt;"")</formula>
    </cfRule>
  </conditionalFormatting>
  <conditionalFormatting sqref="A594">
    <cfRule type="expression" dxfId="1132" priority="2598" stopIfTrue="1">
      <formula>$C594=""</formula>
    </cfRule>
    <cfRule type="expression" dxfId="1131" priority="2599" stopIfTrue="1">
      <formula>$H594&lt;&gt;""</formula>
    </cfRule>
  </conditionalFormatting>
  <conditionalFormatting sqref="A594">
    <cfRule type="expression" dxfId="1130" priority="2596" stopIfTrue="1">
      <formula>$C594=""</formula>
    </cfRule>
    <cfRule type="expression" dxfId="1129" priority="2597" stopIfTrue="1">
      <formula>$H594&lt;&gt;""</formula>
    </cfRule>
  </conditionalFormatting>
  <conditionalFormatting sqref="A594">
    <cfRule type="expression" dxfId="1128" priority="2593" stopIfTrue="1">
      <formula>$G594=""</formula>
    </cfRule>
    <cfRule type="expression" dxfId="1127" priority="2594" stopIfTrue="1">
      <formula>#REF!&lt;&gt;""</formula>
    </cfRule>
    <cfRule type="expression" dxfId="1126" priority="2595" stopIfTrue="1">
      <formula>AND($H594="",$G594&lt;&gt;"")</formula>
    </cfRule>
  </conditionalFormatting>
  <conditionalFormatting sqref="A594">
    <cfRule type="expression" dxfId="1125" priority="2590" stopIfTrue="1">
      <formula>$G594=""</formula>
    </cfRule>
    <cfRule type="expression" dxfId="1124" priority="2591" stopIfTrue="1">
      <formula>#REF!&lt;&gt;""</formula>
    </cfRule>
    <cfRule type="expression" dxfId="1123" priority="2592" stopIfTrue="1">
      <formula>AND($H594="",$G594&lt;&gt;"")</formula>
    </cfRule>
  </conditionalFormatting>
  <conditionalFormatting sqref="A594">
    <cfRule type="expression" dxfId="1122" priority="2588" stopIfTrue="1">
      <formula>$C594=""</formula>
    </cfRule>
    <cfRule type="expression" dxfId="1121" priority="2589" stopIfTrue="1">
      <formula>$H594&lt;&gt;""</formula>
    </cfRule>
  </conditionalFormatting>
  <conditionalFormatting sqref="A594">
    <cfRule type="expression" dxfId="1120" priority="2585" stopIfTrue="1">
      <formula>$G594=""</formula>
    </cfRule>
    <cfRule type="expression" dxfId="1119" priority="2586" stopIfTrue="1">
      <formula>#REF!&lt;&gt;""</formula>
    </cfRule>
    <cfRule type="expression" dxfId="1118" priority="2587" stopIfTrue="1">
      <formula>AND($H594="",$G594&lt;&gt;"")</formula>
    </cfRule>
  </conditionalFormatting>
  <conditionalFormatting sqref="A594">
    <cfRule type="expression" dxfId="1117" priority="2583" stopIfTrue="1">
      <formula>$C594=""</formula>
    </cfRule>
    <cfRule type="expression" dxfId="1116" priority="2584" stopIfTrue="1">
      <formula>$H594&lt;&gt;""</formula>
    </cfRule>
  </conditionalFormatting>
  <conditionalFormatting sqref="A42 A62 A64:A65">
    <cfRule type="expression" dxfId="1115" priority="2535" stopIfTrue="1">
      <formula>$G42=""</formula>
    </cfRule>
    <cfRule type="expression" dxfId="1114" priority="2536" stopIfTrue="1">
      <formula>AND($H42="",$G42&lt;&gt;"")</formula>
    </cfRule>
  </conditionalFormatting>
  <conditionalFormatting sqref="D61:D66">
    <cfRule type="expression" dxfId="1113" priority="2523" stopIfTrue="1">
      <formula>$D61=""</formula>
    </cfRule>
    <cfRule type="expression" dxfId="1112" priority="2524" stopIfTrue="1">
      <formula>$E61&lt;&gt;""</formula>
    </cfRule>
  </conditionalFormatting>
  <conditionalFormatting sqref="C61:D66">
    <cfRule type="expression" dxfId="1111" priority="2521" stopIfTrue="1">
      <formula>$D61=""</formula>
    </cfRule>
    <cfRule type="expression" dxfId="1110" priority="2522" stopIfTrue="1">
      <formula>$E61&lt;&gt;""</formula>
    </cfRule>
  </conditionalFormatting>
  <conditionalFormatting sqref="C61:D66">
    <cfRule type="expression" dxfId="1109" priority="2519" stopIfTrue="1">
      <formula>$D61=""</formula>
    </cfRule>
    <cfRule type="expression" dxfId="1108" priority="2520" stopIfTrue="1">
      <formula>$E61&lt;&gt;""</formula>
    </cfRule>
  </conditionalFormatting>
  <conditionalFormatting sqref="C61:C66">
    <cfRule type="expression" dxfId="1107" priority="2517" stopIfTrue="1">
      <formula>$D61=""</formula>
    </cfRule>
    <cfRule type="expression" dxfId="1106" priority="2518" stopIfTrue="1">
      <formula>$E61&lt;&gt;""</formula>
    </cfRule>
  </conditionalFormatting>
  <conditionalFormatting sqref="C61:C66">
    <cfRule type="expression" dxfId="1105" priority="2515" stopIfTrue="1">
      <formula>$D61=""</formula>
    </cfRule>
    <cfRule type="expression" dxfId="1104" priority="2516" stopIfTrue="1">
      <formula>$E61&lt;&gt;""</formula>
    </cfRule>
  </conditionalFormatting>
  <conditionalFormatting sqref="A118">
    <cfRule type="expression" dxfId="1103" priority="2503" stopIfTrue="1">
      <formula>$D118=""</formula>
    </cfRule>
    <cfRule type="expression" dxfId="1102" priority="2504" stopIfTrue="1">
      <formula>$H118&lt;&gt;""</formula>
    </cfRule>
  </conditionalFormatting>
  <conditionalFormatting sqref="A107">
    <cfRule type="expression" dxfId="1101" priority="2499" stopIfTrue="1">
      <formula>$C107=""</formula>
    </cfRule>
    <cfRule type="expression" dxfId="1100" priority="2500" stopIfTrue="1">
      <formula>$G107&lt;&gt;""</formula>
    </cfRule>
  </conditionalFormatting>
  <conditionalFormatting sqref="C248:C260">
    <cfRule type="expression" dxfId="1099" priority="2493" stopIfTrue="1">
      <formula>$D248=""</formula>
    </cfRule>
    <cfRule type="expression" dxfId="1098" priority="2494" stopIfTrue="1">
      <formula>$E248&lt;&gt;""</formula>
    </cfRule>
  </conditionalFormatting>
  <conditionalFormatting sqref="C248:C260">
    <cfRule type="expression" dxfId="1097" priority="2491" stopIfTrue="1">
      <formula>$D248=""</formula>
    </cfRule>
    <cfRule type="expression" dxfId="1096" priority="2492" stopIfTrue="1">
      <formula>$H248&lt;&gt;""</formula>
    </cfRule>
  </conditionalFormatting>
  <conditionalFormatting sqref="C248:C260">
    <cfRule type="expression" dxfId="1095" priority="2489" stopIfTrue="1">
      <formula>$D248=""</formula>
    </cfRule>
    <cfRule type="expression" dxfId="1094" priority="2490" stopIfTrue="1">
      <formula>$E248&lt;&gt;""</formula>
    </cfRule>
  </conditionalFormatting>
  <conditionalFormatting sqref="C248:C260">
    <cfRule type="expression" dxfId="1093" priority="2487" stopIfTrue="1">
      <formula>$D248=""</formula>
    </cfRule>
    <cfRule type="expression" dxfId="1092" priority="2488" stopIfTrue="1">
      <formula>$E248&lt;&gt;""</formula>
    </cfRule>
  </conditionalFormatting>
  <conditionalFormatting sqref="C331">
    <cfRule type="expression" dxfId="1091" priority="2485" stopIfTrue="1">
      <formula>$D331=""</formula>
    </cfRule>
    <cfRule type="expression" dxfId="1090" priority="2486" stopIfTrue="1">
      <formula>$H331&lt;&gt;""</formula>
    </cfRule>
  </conditionalFormatting>
  <conditionalFormatting sqref="A439">
    <cfRule type="expression" dxfId="1089" priority="2481" stopIfTrue="1">
      <formula>$C439=""</formula>
    </cfRule>
    <cfRule type="expression" dxfId="1088" priority="2482" stopIfTrue="1">
      <formula>$G439&lt;&gt;""</formula>
    </cfRule>
  </conditionalFormatting>
  <conditionalFormatting sqref="A439">
    <cfRule type="expression" dxfId="1087" priority="2478" stopIfTrue="1">
      <formula>$H439=""</formula>
    </cfRule>
    <cfRule type="expression" dxfId="1086" priority="2479" stopIfTrue="1">
      <formula>#REF!&lt;&gt;""</formula>
    </cfRule>
    <cfRule type="expression" dxfId="1085" priority="2480" stopIfTrue="1">
      <formula>AND($I445="",$H439&lt;&gt;"")</formula>
    </cfRule>
  </conditionalFormatting>
  <conditionalFormatting sqref="A362">
    <cfRule type="expression" dxfId="1084" priority="2441" stopIfTrue="1">
      <formula>$D362=""</formula>
    </cfRule>
    <cfRule type="expression" dxfId="1083" priority="2442" stopIfTrue="1">
      <formula>$H362&lt;&gt;""</formula>
    </cfRule>
  </conditionalFormatting>
  <conditionalFormatting sqref="A368">
    <cfRule type="expression" dxfId="1082" priority="2439" stopIfTrue="1">
      <formula>$D368=""</formula>
    </cfRule>
    <cfRule type="expression" dxfId="1081" priority="2440" stopIfTrue="1">
      <formula>$H368&lt;&gt;""</formula>
    </cfRule>
  </conditionalFormatting>
  <conditionalFormatting sqref="A374">
    <cfRule type="expression" dxfId="1080" priority="2437" stopIfTrue="1">
      <formula>$D374=""</formula>
    </cfRule>
    <cfRule type="expression" dxfId="1079" priority="2438" stopIfTrue="1">
      <formula>$H374&lt;&gt;""</formula>
    </cfRule>
  </conditionalFormatting>
  <conditionalFormatting sqref="A356">
    <cfRule type="expression" dxfId="1078" priority="2433" stopIfTrue="1">
      <formula>$C356=""</formula>
    </cfRule>
    <cfRule type="expression" dxfId="1077" priority="2434" stopIfTrue="1">
      <formula>$D356&lt;&gt;""</formula>
    </cfRule>
  </conditionalFormatting>
  <conditionalFormatting sqref="A356">
    <cfRule type="expression" dxfId="1076" priority="2431" stopIfTrue="1">
      <formula>$C356=""</formula>
    </cfRule>
    <cfRule type="expression" dxfId="1075" priority="2432" stopIfTrue="1">
      <formula>$D356&lt;&gt;""</formula>
    </cfRule>
  </conditionalFormatting>
  <conditionalFormatting sqref="A356">
    <cfRule type="expression" dxfId="1074" priority="2429" stopIfTrue="1">
      <formula>$D356=""</formula>
    </cfRule>
    <cfRule type="expression" dxfId="1073" priority="2430" stopIfTrue="1">
      <formula>$E356&lt;&gt;""</formula>
    </cfRule>
  </conditionalFormatting>
  <conditionalFormatting sqref="A356">
    <cfRule type="expression" dxfId="1072" priority="2427" stopIfTrue="1">
      <formula>$D356=""</formula>
    </cfRule>
    <cfRule type="expression" dxfId="1071" priority="2428" stopIfTrue="1">
      <formula>$E356&lt;&gt;""</formula>
    </cfRule>
  </conditionalFormatting>
  <conditionalFormatting sqref="A356">
    <cfRule type="expression" dxfId="1070" priority="2425" stopIfTrue="1">
      <formula>$D356=""</formula>
    </cfRule>
    <cfRule type="expression" dxfId="1069" priority="2426" stopIfTrue="1">
      <formula>$E356&lt;&gt;""</formula>
    </cfRule>
  </conditionalFormatting>
  <conditionalFormatting sqref="A356">
    <cfRule type="expression" dxfId="1068" priority="2423" stopIfTrue="1">
      <formula>$D356=""</formula>
    </cfRule>
    <cfRule type="expression" dxfId="1067" priority="2424" stopIfTrue="1">
      <formula>$E356&lt;&gt;""</formula>
    </cfRule>
  </conditionalFormatting>
  <conditionalFormatting sqref="A472">
    <cfRule type="expression" dxfId="1066" priority="2404" stopIfTrue="1">
      <formula>$F472=""</formula>
    </cfRule>
    <cfRule type="expression" dxfId="1065" priority="2405" stopIfTrue="1">
      <formula>$H472&lt;&gt;""</formula>
    </cfRule>
    <cfRule type="expression" dxfId="1064" priority="2406" stopIfTrue="1">
      <formula>AND($G472="",$F472&lt;&gt;"")</formula>
    </cfRule>
  </conditionalFormatting>
  <conditionalFormatting sqref="A472">
    <cfRule type="expression" dxfId="1063" priority="2401" stopIfTrue="1">
      <formula>$F472=""</formula>
    </cfRule>
    <cfRule type="expression" dxfId="1062" priority="2402" stopIfTrue="1">
      <formula>#REF!&lt;&gt;""</formula>
    </cfRule>
    <cfRule type="expression" dxfId="1061" priority="2403" stopIfTrue="1">
      <formula>AND($G472="",$F472&lt;&gt;"")</formula>
    </cfRule>
  </conditionalFormatting>
  <conditionalFormatting sqref="A472">
    <cfRule type="expression" dxfId="1060" priority="2398" stopIfTrue="1">
      <formula>$F472=""</formula>
    </cfRule>
    <cfRule type="expression" dxfId="1059" priority="2399" stopIfTrue="1">
      <formula>$H472&lt;&gt;""</formula>
    </cfRule>
    <cfRule type="expression" dxfId="1058" priority="2400" stopIfTrue="1">
      <formula>AND($G472="",$F472&lt;&gt;"")</formula>
    </cfRule>
  </conditionalFormatting>
  <conditionalFormatting sqref="A472">
    <cfRule type="expression" dxfId="1057" priority="2395" stopIfTrue="1">
      <formula>$F472=""</formula>
    </cfRule>
    <cfRule type="expression" dxfId="1056" priority="2396" stopIfTrue="1">
      <formula>$H472&lt;&gt;""</formula>
    </cfRule>
    <cfRule type="expression" dxfId="1055" priority="2397" stopIfTrue="1">
      <formula>AND($G472="",$F472&lt;&gt;"")</formula>
    </cfRule>
  </conditionalFormatting>
  <conditionalFormatting sqref="A480">
    <cfRule type="expression" dxfId="1054" priority="2393" stopIfTrue="1">
      <formula>$C480=""</formula>
    </cfRule>
    <cfRule type="expression" dxfId="1053" priority="2394" stopIfTrue="1">
      <formula>$D480&lt;&gt;""</formula>
    </cfRule>
  </conditionalFormatting>
  <conditionalFormatting sqref="A480">
    <cfRule type="expression" dxfId="1052" priority="2391" stopIfTrue="1">
      <formula>$D480=""</formula>
    </cfRule>
    <cfRule type="expression" dxfId="1051" priority="2392" stopIfTrue="1">
      <formula>$E480&lt;&gt;""</formula>
    </cfRule>
  </conditionalFormatting>
  <conditionalFormatting sqref="A118">
    <cfRule type="expression" dxfId="1050" priority="2265" stopIfTrue="1">
      <formula>$C118=""</formula>
    </cfRule>
    <cfRule type="expression" dxfId="1049" priority="2266" stopIfTrue="1">
      <formula>$G118&lt;&gt;""</formula>
    </cfRule>
  </conditionalFormatting>
  <conditionalFormatting sqref="A118">
    <cfRule type="expression" dxfId="1048" priority="2263" stopIfTrue="1">
      <formula>$C118=""</formula>
    </cfRule>
    <cfRule type="expression" dxfId="1047" priority="2264" stopIfTrue="1">
      <formula>$G118&lt;&gt;""</formula>
    </cfRule>
  </conditionalFormatting>
  <conditionalFormatting sqref="A118">
    <cfRule type="expression" dxfId="1046" priority="2261" stopIfTrue="1">
      <formula>$C118=""</formula>
    </cfRule>
    <cfRule type="expression" dxfId="1045" priority="2262" stopIfTrue="1">
      <formula>$G118&lt;&gt;""</formula>
    </cfRule>
  </conditionalFormatting>
  <conditionalFormatting sqref="A476">
    <cfRule type="expression" dxfId="1044" priority="2178" stopIfTrue="1">
      <formula>$C476=""</formula>
    </cfRule>
    <cfRule type="expression" dxfId="1043" priority="2179" stopIfTrue="1">
      <formula>$G476&lt;&gt;""</formula>
    </cfRule>
  </conditionalFormatting>
  <conditionalFormatting sqref="A575">
    <cfRule type="expression" dxfId="1042" priority="2175" stopIfTrue="1">
      <formula>$F575=""</formula>
    </cfRule>
    <cfRule type="expression" dxfId="1041" priority="2176" stopIfTrue="1">
      <formula>#REF!&lt;&gt;""</formula>
    </cfRule>
    <cfRule type="expression" dxfId="1040" priority="2177" stopIfTrue="1">
      <formula>AND($G575="",$F575&lt;&gt;"")</formula>
    </cfRule>
  </conditionalFormatting>
  <conditionalFormatting sqref="A575">
    <cfRule type="expression" dxfId="1039" priority="2172" stopIfTrue="1">
      <formula>$F575=""</formula>
    </cfRule>
    <cfRule type="expression" dxfId="1038" priority="2173" stopIfTrue="1">
      <formula>#REF!&lt;&gt;""</formula>
    </cfRule>
    <cfRule type="expression" dxfId="1037" priority="2174" stopIfTrue="1">
      <formula>AND($G575="",$F575&lt;&gt;"")</formula>
    </cfRule>
  </conditionalFormatting>
  <conditionalFormatting sqref="A575">
    <cfRule type="expression" dxfId="1036" priority="2169" stopIfTrue="1">
      <formula>$F575=""</formula>
    </cfRule>
    <cfRule type="expression" dxfId="1035" priority="2170" stopIfTrue="1">
      <formula>#REF!&lt;&gt;""</formula>
    </cfRule>
    <cfRule type="expression" dxfId="1034" priority="2171" stopIfTrue="1">
      <formula>AND($G575="",$F575&lt;&gt;"")</formula>
    </cfRule>
  </conditionalFormatting>
  <conditionalFormatting sqref="A576">
    <cfRule type="expression" dxfId="1033" priority="2167" stopIfTrue="1">
      <formula>$C576=""</formula>
    </cfRule>
    <cfRule type="expression" dxfId="1032" priority="2168" stopIfTrue="1">
      <formula>$G576&lt;&gt;""</formula>
    </cfRule>
  </conditionalFormatting>
  <conditionalFormatting sqref="A472:A473">
    <cfRule type="expression" dxfId="1031" priority="2153" stopIfTrue="1">
      <formula>$F472=""</formula>
    </cfRule>
    <cfRule type="expression" dxfId="1030" priority="2154" stopIfTrue="1">
      <formula>#REF!&lt;&gt;""</formula>
    </cfRule>
    <cfRule type="expression" dxfId="1029" priority="2155" stopIfTrue="1">
      <formula>AND($G472="",$F472&lt;&gt;"")</formula>
    </cfRule>
  </conditionalFormatting>
  <conditionalFormatting sqref="A472:A473">
    <cfRule type="expression" dxfId="1028" priority="2150" stopIfTrue="1">
      <formula>$F472=""</formula>
    </cfRule>
    <cfRule type="expression" dxfId="1027" priority="2151" stopIfTrue="1">
      <formula>$H472&lt;&gt;""</formula>
    </cfRule>
    <cfRule type="expression" dxfId="1026" priority="2152" stopIfTrue="1">
      <formula>AND($G472="",$F472&lt;&gt;"")</formula>
    </cfRule>
  </conditionalFormatting>
  <conditionalFormatting sqref="A472:A473">
    <cfRule type="expression" dxfId="1025" priority="2147" stopIfTrue="1">
      <formula>$F472=""</formula>
    </cfRule>
    <cfRule type="expression" dxfId="1024" priority="2148" stopIfTrue="1">
      <formula>#REF!&lt;&gt;""</formula>
    </cfRule>
    <cfRule type="expression" dxfId="1023" priority="2149" stopIfTrue="1">
      <formula>AND($G472="",$F472&lt;&gt;"")</formula>
    </cfRule>
  </conditionalFormatting>
  <conditionalFormatting sqref="A473">
    <cfRule type="expression" dxfId="1022" priority="2144" stopIfTrue="1">
      <formula>$F473=""</formula>
    </cfRule>
    <cfRule type="expression" dxfId="1021" priority="2145" stopIfTrue="1">
      <formula>$H473&lt;&gt;""</formula>
    </cfRule>
    <cfRule type="expression" dxfId="1020" priority="2146" stopIfTrue="1">
      <formula>AND($G473="",$F473&lt;&gt;"")</formula>
    </cfRule>
  </conditionalFormatting>
  <conditionalFormatting sqref="A473">
    <cfRule type="expression" dxfId="1019" priority="2141" stopIfTrue="1">
      <formula>$F473=""</formula>
    </cfRule>
    <cfRule type="expression" dxfId="1018" priority="2142" stopIfTrue="1">
      <formula>$H473&lt;&gt;""</formula>
    </cfRule>
    <cfRule type="expression" dxfId="1017" priority="2143" stopIfTrue="1">
      <formula>AND($G473="",$F473&lt;&gt;"")</formula>
    </cfRule>
  </conditionalFormatting>
  <conditionalFormatting sqref="A472">
    <cfRule type="expression" dxfId="1016" priority="2138" stopIfTrue="1">
      <formula>$F472=""</formula>
    </cfRule>
    <cfRule type="expression" dxfId="1015" priority="2139" stopIfTrue="1">
      <formula>$H472&lt;&gt;""</formula>
    </cfRule>
    <cfRule type="expression" dxfId="1014" priority="2140" stopIfTrue="1">
      <formula>AND($G472="",$F472&lt;&gt;"")</formula>
    </cfRule>
  </conditionalFormatting>
  <conditionalFormatting sqref="A472">
    <cfRule type="expression" dxfId="1013" priority="2135" stopIfTrue="1">
      <formula>$F472=""</formula>
    </cfRule>
    <cfRule type="expression" dxfId="1012" priority="2136" stopIfTrue="1">
      <formula>$H472&lt;&gt;""</formula>
    </cfRule>
    <cfRule type="expression" dxfId="1011" priority="2137" stopIfTrue="1">
      <formula>AND($G472="",$F472&lt;&gt;"")</formula>
    </cfRule>
  </conditionalFormatting>
  <conditionalFormatting sqref="A472:A473">
    <cfRule type="expression" dxfId="1010" priority="2132" stopIfTrue="1">
      <formula>$F472=""</formula>
    </cfRule>
    <cfRule type="expression" dxfId="1009" priority="2133" stopIfTrue="1">
      <formula>$H472&lt;&gt;""</formula>
    </cfRule>
    <cfRule type="expression" dxfId="1008" priority="2134" stopIfTrue="1">
      <formula>AND($G472="",$F472&lt;&gt;"")</formula>
    </cfRule>
  </conditionalFormatting>
  <conditionalFormatting sqref="A472:A473">
    <cfRule type="expression" dxfId="1007" priority="2129" stopIfTrue="1">
      <formula>$F472=""</formula>
    </cfRule>
    <cfRule type="expression" dxfId="1006" priority="2130" stopIfTrue="1">
      <formula>#REF!&lt;&gt;""</formula>
    </cfRule>
    <cfRule type="expression" dxfId="1005" priority="2131" stopIfTrue="1">
      <formula>AND($G472="",$F472&lt;&gt;"")</formula>
    </cfRule>
  </conditionalFormatting>
  <conditionalFormatting sqref="A473">
    <cfRule type="expression" dxfId="1004" priority="2126" stopIfTrue="1">
      <formula>$F473=""</formula>
    </cfRule>
    <cfRule type="expression" dxfId="1003" priority="2127" stopIfTrue="1">
      <formula>$H473&lt;&gt;""</formula>
    </cfRule>
    <cfRule type="expression" dxfId="1002" priority="2128" stopIfTrue="1">
      <formula>AND($G473="",$F473&lt;&gt;"")</formula>
    </cfRule>
  </conditionalFormatting>
  <conditionalFormatting sqref="A473">
    <cfRule type="expression" dxfId="1001" priority="2123" stopIfTrue="1">
      <formula>$F473=""</formula>
    </cfRule>
    <cfRule type="expression" dxfId="1000" priority="2124" stopIfTrue="1">
      <formula>$H473&lt;&gt;""</formula>
    </cfRule>
    <cfRule type="expression" dxfId="999" priority="2125" stopIfTrue="1">
      <formula>AND($G473="",$F473&lt;&gt;"")</formula>
    </cfRule>
  </conditionalFormatting>
  <conditionalFormatting sqref="A472">
    <cfRule type="expression" dxfId="998" priority="2120" stopIfTrue="1">
      <formula>$F472=""</formula>
    </cfRule>
    <cfRule type="expression" dxfId="997" priority="2121" stopIfTrue="1">
      <formula>$H472&lt;&gt;""</formula>
    </cfRule>
    <cfRule type="expression" dxfId="996" priority="2122" stopIfTrue="1">
      <formula>AND($G472="",$F472&lt;&gt;"")</formula>
    </cfRule>
  </conditionalFormatting>
  <conditionalFormatting sqref="A472">
    <cfRule type="expression" dxfId="995" priority="2117" stopIfTrue="1">
      <formula>$F472=""</formula>
    </cfRule>
    <cfRule type="expression" dxfId="994" priority="2118" stopIfTrue="1">
      <formula>$H472&lt;&gt;""</formula>
    </cfRule>
    <cfRule type="expression" dxfId="993" priority="2119" stopIfTrue="1">
      <formula>AND($G472="",$F472&lt;&gt;"")</formula>
    </cfRule>
  </conditionalFormatting>
  <conditionalFormatting sqref="A481">
    <cfRule type="expression" dxfId="992" priority="2115" stopIfTrue="1">
      <formula>$C481=""</formula>
    </cfRule>
    <cfRule type="expression" dxfId="991" priority="2116" stopIfTrue="1">
      <formula>$G481&lt;&gt;""</formula>
    </cfRule>
  </conditionalFormatting>
  <conditionalFormatting sqref="A481">
    <cfRule type="expression" dxfId="990" priority="2112" stopIfTrue="1">
      <formula>$F481=""</formula>
    </cfRule>
    <cfRule type="expression" dxfId="989" priority="2113" stopIfTrue="1">
      <formula>#REF!&lt;&gt;""</formula>
    </cfRule>
    <cfRule type="expression" dxfId="988" priority="2114" stopIfTrue="1">
      <formula>AND($G481="",$F481&lt;&gt;"")</formula>
    </cfRule>
  </conditionalFormatting>
  <conditionalFormatting sqref="A481">
    <cfRule type="expression" dxfId="987" priority="2110" stopIfTrue="1">
      <formula>$C481=""</formula>
    </cfRule>
    <cfRule type="expression" dxfId="986" priority="2111" stopIfTrue="1">
      <formula>$E481&lt;&gt;""</formula>
    </cfRule>
  </conditionalFormatting>
  <conditionalFormatting sqref="A481">
    <cfRule type="expression" dxfId="985" priority="2108" stopIfTrue="1">
      <formula>$C481=""</formula>
    </cfRule>
    <cfRule type="expression" dxfId="984" priority="2109" stopIfTrue="1">
      <formula>$D481&lt;&gt;""</formula>
    </cfRule>
  </conditionalFormatting>
  <conditionalFormatting sqref="A606">
    <cfRule type="expression" dxfId="983" priority="2105" stopIfTrue="1">
      <formula>$F606=""</formula>
    </cfRule>
    <cfRule type="expression" dxfId="982" priority="2106" stopIfTrue="1">
      <formula>#REF!&lt;&gt;""</formula>
    </cfRule>
    <cfRule type="expression" dxfId="981" priority="2107" stopIfTrue="1">
      <formula>AND($G606="",$F606&lt;&gt;"")</formula>
    </cfRule>
  </conditionalFormatting>
  <conditionalFormatting sqref="A421">
    <cfRule type="expression" dxfId="980" priority="2102" stopIfTrue="1">
      <formula>$G421=""</formula>
    </cfRule>
    <cfRule type="expression" dxfId="979" priority="2103" stopIfTrue="1">
      <formula>#REF!&lt;&gt;""</formula>
    </cfRule>
    <cfRule type="expression" dxfId="978" priority="2104" stopIfTrue="1">
      <formula>AND($H421="",$G421&lt;&gt;"")</formula>
    </cfRule>
  </conditionalFormatting>
  <conditionalFormatting sqref="A421">
    <cfRule type="expression" dxfId="977" priority="2099" stopIfTrue="1">
      <formula>$F421=""</formula>
    </cfRule>
    <cfRule type="expression" dxfId="976" priority="2100" stopIfTrue="1">
      <formula>$J421&lt;&gt;""</formula>
    </cfRule>
    <cfRule type="expression" dxfId="975" priority="2101" stopIfTrue="1">
      <formula>AND($G421="",$F421&lt;&gt;"")</formula>
    </cfRule>
  </conditionalFormatting>
  <conditionalFormatting sqref="A248:A254 A256:A260">
    <cfRule type="expression" dxfId="974" priority="2097" stopIfTrue="1">
      <formula>$I248=""</formula>
    </cfRule>
    <cfRule type="expression" dxfId="973" priority="2098" stopIfTrue="1">
      <formula>AND($J248="",$I248&lt;&gt;"")</formula>
    </cfRule>
  </conditionalFormatting>
  <conditionalFormatting sqref="A74">
    <cfRule type="expression" dxfId="972" priority="2055" stopIfTrue="1">
      <formula>$C74=""</formula>
    </cfRule>
    <cfRule type="expression" dxfId="971" priority="2056" stopIfTrue="1">
      <formula>$G74&lt;&gt;""</formula>
    </cfRule>
  </conditionalFormatting>
  <conditionalFormatting sqref="A74">
    <cfRule type="expression" dxfId="970" priority="2053" stopIfTrue="1">
      <formula>$C74=""</formula>
    </cfRule>
    <cfRule type="expression" dxfId="969" priority="2054" stopIfTrue="1">
      <formula>$G74&lt;&gt;""</formula>
    </cfRule>
  </conditionalFormatting>
  <conditionalFormatting sqref="A421">
    <cfRule type="expression" dxfId="968" priority="2050" stopIfTrue="1">
      <formula>$G421=""</formula>
    </cfRule>
    <cfRule type="expression" dxfId="967" priority="2051" stopIfTrue="1">
      <formula>#REF!&lt;&gt;""</formula>
    </cfRule>
    <cfRule type="expression" dxfId="966" priority="2052" stopIfTrue="1">
      <formula>AND($H421="",$G421&lt;&gt;"")</formula>
    </cfRule>
  </conditionalFormatting>
  <conditionalFormatting sqref="A421:A422">
    <cfRule type="expression" dxfId="965" priority="2047" stopIfTrue="1">
      <formula>$F421=""</formula>
    </cfRule>
    <cfRule type="expression" dxfId="964" priority="2048" stopIfTrue="1">
      <formula>$J421&lt;&gt;""</formula>
    </cfRule>
    <cfRule type="expression" dxfId="963" priority="2049" stopIfTrue="1">
      <formula>AND($G421="",$F421&lt;&gt;"")</formula>
    </cfRule>
  </conditionalFormatting>
  <conditionalFormatting sqref="A422">
    <cfRule type="expression" dxfId="962" priority="2041" stopIfTrue="1">
      <formula>$G422=""</formula>
    </cfRule>
    <cfRule type="expression" dxfId="961" priority="2042" stopIfTrue="1">
      <formula>$L422&lt;&gt;""</formula>
    </cfRule>
    <cfRule type="expression" dxfId="960" priority="2043" stopIfTrue="1">
      <formula>AND($H422="",$G422&lt;&gt;"")</formula>
    </cfRule>
  </conditionalFormatting>
  <conditionalFormatting sqref="A422">
    <cfRule type="expression" dxfId="959" priority="2038" stopIfTrue="1">
      <formula>$G422=""</formula>
    </cfRule>
    <cfRule type="expression" dxfId="958" priority="2039" stopIfTrue="1">
      <formula>$L422&lt;&gt;""</formula>
    </cfRule>
    <cfRule type="expression" dxfId="957" priority="2040" stopIfTrue="1">
      <formula>AND($H422="",$G422&lt;&gt;"")</formula>
    </cfRule>
  </conditionalFormatting>
  <conditionalFormatting sqref="A421">
    <cfRule type="expression" dxfId="956" priority="2032" stopIfTrue="1">
      <formula>$G421=""</formula>
    </cfRule>
    <cfRule type="expression" dxfId="955" priority="2033" stopIfTrue="1">
      <formula>$L421&lt;&gt;""</formula>
    </cfRule>
    <cfRule type="expression" dxfId="954" priority="2034" stopIfTrue="1">
      <formula>AND($H421="",$G421&lt;&gt;"")</formula>
    </cfRule>
  </conditionalFormatting>
  <conditionalFormatting sqref="A421">
    <cfRule type="expression" dxfId="953" priority="2029" stopIfTrue="1">
      <formula>$G421=""</formula>
    </cfRule>
    <cfRule type="expression" dxfId="952" priority="2030" stopIfTrue="1">
      <formula>$L421&lt;&gt;""</formula>
    </cfRule>
    <cfRule type="expression" dxfId="951" priority="2031" stopIfTrue="1">
      <formula>AND($H421="",$G421&lt;&gt;"")</formula>
    </cfRule>
  </conditionalFormatting>
  <conditionalFormatting sqref="A623">
    <cfRule type="expression" dxfId="950" priority="2026" stopIfTrue="1">
      <formula>$F623=""</formula>
    </cfRule>
    <cfRule type="expression" dxfId="949" priority="2027" stopIfTrue="1">
      <formula>#REF!&lt;&gt;""</formula>
    </cfRule>
    <cfRule type="expression" dxfId="948" priority="2028" stopIfTrue="1">
      <formula>AND($G623="",$F623&lt;&gt;"")</formula>
    </cfRule>
  </conditionalFormatting>
  <conditionalFormatting sqref="A623">
    <cfRule type="expression" dxfId="947" priority="2023" stopIfTrue="1">
      <formula>$F623=""</formula>
    </cfRule>
    <cfRule type="expression" dxfId="946" priority="2024" stopIfTrue="1">
      <formula>#REF!&lt;&gt;""</formula>
    </cfRule>
    <cfRule type="expression" dxfId="945" priority="2025" stopIfTrue="1">
      <formula>AND($G623="",$F623&lt;&gt;"")</formula>
    </cfRule>
  </conditionalFormatting>
  <conditionalFormatting sqref="A623">
    <cfRule type="expression" dxfId="944" priority="2020" stopIfTrue="1">
      <formula>$F623=""</formula>
    </cfRule>
    <cfRule type="expression" dxfId="943" priority="2021" stopIfTrue="1">
      <formula>#REF!&lt;&gt;""</formula>
    </cfRule>
    <cfRule type="expression" dxfId="942" priority="2022" stopIfTrue="1">
      <formula>AND($G623="",$F623&lt;&gt;"")</formula>
    </cfRule>
  </conditionalFormatting>
  <conditionalFormatting sqref="A623">
    <cfRule type="expression" dxfId="941" priority="2017" stopIfTrue="1">
      <formula>$F623=""</formula>
    </cfRule>
    <cfRule type="expression" dxfId="940" priority="2018" stopIfTrue="1">
      <formula>#REF!&lt;&gt;""</formula>
    </cfRule>
    <cfRule type="expression" dxfId="939" priority="2019" stopIfTrue="1">
      <formula>AND($G623="",$F623&lt;&gt;"")</formula>
    </cfRule>
  </conditionalFormatting>
  <conditionalFormatting sqref="A618:A619">
    <cfRule type="expression" dxfId="938" priority="1969" stopIfTrue="1">
      <formula>$C618=""</formula>
    </cfRule>
    <cfRule type="expression" dxfId="937" priority="1970" stopIfTrue="1">
      <formula>$G618&lt;&gt;""</formula>
    </cfRule>
  </conditionalFormatting>
  <conditionalFormatting sqref="A618:A619">
    <cfRule type="expression" dxfId="936" priority="1967" stopIfTrue="1">
      <formula>$C618=""</formula>
    </cfRule>
    <cfRule type="expression" dxfId="935" priority="1968" stopIfTrue="1">
      <formula>$D618&lt;&gt;""</formula>
    </cfRule>
  </conditionalFormatting>
  <conditionalFormatting sqref="A44">
    <cfRule type="expression" dxfId="934" priority="1965" stopIfTrue="1">
      <formula>$G44=""</formula>
    </cfRule>
    <cfRule type="expression" dxfId="933" priority="1966" stopIfTrue="1">
      <formula>AND($H44="",$G44&lt;&gt;"")</formula>
    </cfRule>
  </conditionalFormatting>
  <conditionalFormatting sqref="A47">
    <cfRule type="expression" dxfId="932" priority="1963" stopIfTrue="1">
      <formula>$C47=""</formula>
    </cfRule>
    <cfRule type="expression" dxfId="931" priority="1964" stopIfTrue="1">
      <formula>$G47&lt;&gt;""</formula>
    </cfRule>
  </conditionalFormatting>
  <conditionalFormatting sqref="C249:C260">
    <cfRule type="expression" dxfId="930" priority="1961" stopIfTrue="1">
      <formula>$D249=""</formula>
    </cfRule>
    <cfRule type="expression" dxfId="929" priority="1962" stopIfTrue="1">
      <formula>$H249&lt;&gt;""</formula>
    </cfRule>
  </conditionalFormatting>
  <conditionalFormatting sqref="A421:A422">
    <cfRule type="expression" dxfId="928" priority="4116" stopIfTrue="1">
      <formula>$H421=""</formula>
    </cfRule>
    <cfRule type="expression" dxfId="927" priority="4117" stopIfTrue="1">
      <formula>$M421&lt;&gt;""</formula>
    </cfRule>
    <cfRule type="expression" dxfId="926" priority="4118" stopIfTrue="1">
      <formula>AND($I421="",$H421&lt;&gt;"")</formula>
    </cfRule>
  </conditionalFormatting>
  <conditionalFormatting sqref="C260">
    <cfRule type="expression" dxfId="925" priority="1891" stopIfTrue="1">
      <formula>$D260=""</formula>
    </cfRule>
    <cfRule type="expression" dxfId="924" priority="1892" stopIfTrue="1">
      <formula>$H260&lt;&gt;""</formula>
    </cfRule>
  </conditionalFormatting>
  <conditionalFormatting sqref="C259">
    <cfRule type="expression" dxfId="923" priority="1889" stopIfTrue="1">
      <formula>$D259=""</formula>
    </cfRule>
    <cfRule type="expression" dxfId="922" priority="1890" stopIfTrue="1">
      <formula>$E259&lt;&gt;""</formula>
    </cfRule>
  </conditionalFormatting>
  <conditionalFormatting sqref="C259">
    <cfRule type="expression" dxfId="921" priority="1887" stopIfTrue="1">
      <formula>$D259=""</formula>
    </cfRule>
    <cfRule type="expression" dxfId="920" priority="1888" stopIfTrue="1">
      <formula>$H259&lt;&gt;""</formula>
    </cfRule>
  </conditionalFormatting>
  <conditionalFormatting sqref="C259">
    <cfRule type="expression" dxfId="919" priority="1885" stopIfTrue="1">
      <formula>$D259=""</formula>
    </cfRule>
    <cfRule type="expression" dxfId="918" priority="1886" stopIfTrue="1">
      <formula>$E259&lt;&gt;""</formula>
    </cfRule>
  </conditionalFormatting>
  <conditionalFormatting sqref="C259">
    <cfRule type="expression" dxfId="917" priority="1883" stopIfTrue="1">
      <formula>$D259=""</formula>
    </cfRule>
    <cfRule type="expression" dxfId="916" priority="1884" stopIfTrue="1">
      <formula>$E259&lt;&gt;""</formula>
    </cfRule>
  </conditionalFormatting>
  <conditionalFormatting sqref="C255:C258">
    <cfRule type="expression" dxfId="915" priority="1881" stopIfTrue="1">
      <formula>$D255=""</formula>
    </cfRule>
    <cfRule type="expression" dxfId="914" priority="1882" stopIfTrue="1">
      <formula>$E255&lt;&gt;""</formula>
    </cfRule>
  </conditionalFormatting>
  <conditionalFormatting sqref="C255:C258">
    <cfRule type="expression" dxfId="913" priority="1879" stopIfTrue="1">
      <formula>$D255=""</formula>
    </cfRule>
    <cfRule type="expression" dxfId="912" priority="1880" stopIfTrue="1">
      <formula>$H255&lt;&gt;""</formula>
    </cfRule>
  </conditionalFormatting>
  <conditionalFormatting sqref="C255:C258">
    <cfRule type="expression" dxfId="911" priority="1877" stopIfTrue="1">
      <formula>$D255=""</formula>
    </cfRule>
    <cfRule type="expression" dxfId="910" priority="1878" stopIfTrue="1">
      <formula>$E255&lt;&gt;""</formula>
    </cfRule>
  </conditionalFormatting>
  <conditionalFormatting sqref="C255:C258">
    <cfRule type="expression" dxfId="909" priority="1875" stopIfTrue="1">
      <formula>$D255=""</formula>
    </cfRule>
    <cfRule type="expression" dxfId="908" priority="1876" stopIfTrue="1">
      <formula>$E255&lt;&gt;""</formula>
    </cfRule>
  </conditionalFormatting>
  <conditionalFormatting sqref="A606">
    <cfRule type="expression" dxfId="907" priority="1872" stopIfTrue="1">
      <formula>$F606=""</formula>
    </cfRule>
    <cfRule type="expression" dxfId="906" priority="1873" stopIfTrue="1">
      <formula>#REF!&lt;&gt;""</formula>
    </cfRule>
    <cfRule type="expression" dxfId="905" priority="1874" stopIfTrue="1">
      <formula>AND($G606="",$F606&lt;&gt;"")</formula>
    </cfRule>
  </conditionalFormatting>
  <conditionalFormatting sqref="A450">
    <cfRule type="expression" dxfId="904" priority="1837" stopIfTrue="1">
      <formula>$C450=""</formula>
    </cfRule>
    <cfRule type="expression" dxfId="903" priority="1838" stopIfTrue="1">
      <formula>$H450&lt;&gt;""</formula>
    </cfRule>
  </conditionalFormatting>
  <conditionalFormatting sqref="B239:D246">
    <cfRule type="expression" dxfId="902" priority="1835" stopIfTrue="1">
      <formula>$C239=""</formula>
    </cfRule>
    <cfRule type="expression" dxfId="901" priority="1836" stopIfTrue="1">
      <formula>$D239&lt;&gt;""</formula>
    </cfRule>
  </conditionalFormatting>
  <conditionalFormatting sqref="B239:B246">
    <cfRule type="expression" dxfId="900" priority="1833" stopIfTrue="1">
      <formula>$C239=""</formula>
    </cfRule>
    <cfRule type="expression" dxfId="899" priority="1834" stopIfTrue="1">
      <formula>$H239&lt;&gt;""</formula>
    </cfRule>
  </conditionalFormatting>
  <conditionalFormatting sqref="B239:B246">
    <cfRule type="expression" dxfId="898" priority="1831" stopIfTrue="1">
      <formula>$C239=""</formula>
    </cfRule>
    <cfRule type="expression" dxfId="897" priority="1832" stopIfTrue="1">
      <formula>$E239&lt;&gt;""</formula>
    </cfRule>
  </conditionalFormatting>
  <conditionalFormatting sqref="B239:B246">
    <cfRule type="expression" dxfId="896" priority="1828" stopIfTrue="1">
      <formula>$C239=""</formula>
    </cfRule>
    <cfRule type="expression" dxfId="895" priority="1829" stopIfTrue="1">
      <formula>$K239&lt;&gt;""</formula>
    </cfRule>
    <cfRule type="expression" dxfId="894" priority="1830" stopIfTrue="1">
      <formula>AND($D239="",$C239&lt;&gt;"")</formula>
    </cfRule>
  </conditionalFormatting>
  <conditionalFormatting sqref="B239:B246">
    <cfRule type="expression" dxfId="893" priority="1825" stopIfTrue="1">
      <formula>$G239=""</formula>
    </cfRule>
    <cfRule type="expression" dxfId="892" priority="1826" stopIfTrue="1">
      <formula>$I239&lt;&gt;""</formula>
    </cfRule>
    <cfRule type="expression" dxfId="891" priority="1827" stopIfTrue="1">
      <formula>AND($H239="",$G239&lt;&gt;"")</formula>
    </cfRule>
  </conditionalFormatting>
  <conditionalFormatting sqref="E241:F245">
    <cfRule type="expression" dxfId="890" priority="1823" stopIfTrue="1">
      <formula>$D241=""</formula>
    </cfRule>
    <cfRule type="expression" dxfId="889" priority="1824" stopIfTrue="1">
      <formula>$H241&lt;&gt;""</formula>
    </cfRule>
  </conditionalFormatting>
  <conditionalFormatting sqref="E241:F245">
    <cfRule type="expression" dxfId="888" priority="1821" stopIfTrue="1">
      <formula>$D241=""</formula>
    </cfRule>
    <cfRule type="expression" dxfId="887" priority="1822" stopIfTrue="1">
      <formula>$H241&lt;&gt;""</formula>
    </cfRule>
  </conditionalFormatting>
  <conditionalFormatting sqref="A241:A243">
    <cfRule type="expression" dxfId="886" priority="1819" stopIfTrue="1">
      <formula>$C241=""</formula>
    </cfRule>
    <cfRule type="expression" dxfId="885" priority="1820" stopIfTrue="1">
      <formula>$D241&lt;&gt;""</formula>
    </cfRule>
  </conditionalFormatting>
  <conditionalFormatting sqref="A241:A243">
    <cfRule type="expression" dxfId="884" priority="1817" stopIfTrue="1">
      <formula>$C241=""</formula>
    </cfRule>
    <cfRule type="expression" dxfId="883" priority="1818" stopIfTrue="1">
      <formula>$D241&lt;&gt;""</formula>
    </cfRule>
  </conditionalFormatting>
  <conditionalFormatting sqref="A243">
    <cfRule type="expression" dxfId="882" priority="1815" stopIfTrue="1">
      <formula>$C243=""</formula>
    </cfRule>
    <cfRule type="expression" dxfId="881" priority="1816" stopIfTrue="1">
      <formula>$D243&lt;&gt;""</formula>
    </cfRule>
  </conditionalFormatting>
  <conditionalFormatting sqref="A243">
    <cfRule type="expression" dxfId="880" priority="1813" stopIfTrue="1">
      <formula>$C243=""</formula>
    </cfRule>
    <cfRule type="expression" dxfId="879" priority="1814" stopIfTrue="1">
      <formula>$D243&lt;&gt;""</formula>
    </cfRule>
  </conditionalFormatting>
  <conditionalFormatting sqref="A241">
    <cfRule type="expression" dxfId="878" priority="1811" stopIfTrue="1">
      <formula>$C241=""</formula>
    </cfRule>
    <cfRule type="expression" dxfId="877" priority="1812" stopIfTrue="1">
      <formula>$D241&lt;&gt;""</formula>
    </cfRule>
  </conditionalFormatting>
  <conditionalFormatting sqref="M600">
    <cfRule type="expression" dxfId="876" priority="1810" stopIfTrue="1">
      <formula>#REF!&lt;&gt;""</formula>
    </cfRule>
  </conditionalFormatting>
  <conditionalFormatting sqref="M600">
    <cfRule type="expression" dxfId="875" priority="1809" stopIfTrue="1">
      <formula>$I600&lt;&gt;""</formula>
    </cfRule>
  </conditionalFormatting>
  <conditionalFormatting sqref="M600">
    <cfRule type="expression" dxfId="874" priority="1806" stopIfTrue="1">
      <formula>$H600=""</formula>
    </cfRule>
    <cfRule type="expression" dxfId="873" priority="1807" stopIfTrue="1">
      <formula>#REF!&lt;&gt;""</formula>
    </cfRule>
    <cfRule type="expression" dxfId="872" priority="1808" stopIfTrue="1">
      <formula>AND($I600="",$H600&lt;&gt;"")</formula>
    </cfRule>
  </conditionalFormatting>
  <conditionalFormatting sqref="A112">
    <cfRule type="expression" dxfId="871" priority="1804" stopIfTrue="1">
      <formula>$D112=""</formula>
    </cfRule>
    <cfRule type="expression" dxfId="870" priority="1805" stopIfTrue="1">
      <formula>$H112&lt;&gt;""</formula>
    </cfRule>
  </conditionalFormatting>
  <conditionalFormatting sqref="A112">
    <cfRule type="expression" dxfId="869" priority="1802" stopIfTrue="1">
      <formula>$C112=""</formula>
    </cfRule>
    <cfRule type="expression" dxfId="868" priority="1803" stopIfTrue="1">
      <formula>$G112&lt;&gt;""</formula>
    </cfRule>
  </conditionalFormatting>
  <conditionalFormatting sqref="A112">
    <cfRule type="expression" dxfId="867" priority="1800" stopIfTrue="1">
      <formula>$C112=""</formula>
    </cfRule>
    <cfRule type="expression" dxfId="866" priority="1801" stopIfTrue="1">
      <formula>$G112&lt;&gt;""</formula>
    </cfRule>
  </conditionalFormatting>
  <conditionalFormatting sqref="A112">
    <cfRule type="expression" dxfId="865" priority="1798" stopIfTrue="1">
      <formula>$C112=""</formula>
    </cfRule>
    <cfRule type="expression" dxfId="864" priority="1799" stopIfTrue="1">
      <formula>$G112&lt;&gt;""</formula>
    </cfRule>
  </conditionalFormatting>
  <conditionalFormatting sqref="A600">
    <cfRule type="expression" dxfId="863" priority="1572" stopIfTrue="1">
      <formula>$F600=""</formula>
    </cfRule>
    <cfRule type="expression" dxfId="862" priority="1573" stopIfTrue="1">
      <formula>#REF!&lt;&gt;""</formula>
    </cfRule>
    <cfRule type="expression" dxfId="861" priority="1574" stopIfTrue="1">
      <formula>AND($G600="",$F600&lt;&gt;"")</formula>
    </cfRule>
  </conditionalFormatting>
  <conditionalFormatting sqref="A600">
    <cfRule type="expression" dxfId="860" priority="1569" stopIfTrue="1">
      <formula>$F600=""</formula>
    </cfRule>
    <cfRule type="expression" dxfId="859" priority="1570" stopIfTrue="1">
      <formula>#REF!&lt;&gt;""</formula>
    </cfRule>
    <cfRule type="expression" dxfId="858" priority="1571" stopIfTrue="1">
      <formula>AND($G600="",$F600&lt;&gt;"")</formula>
    </cfRule>
  </conditionalFormatting>
  <conditionalFormatting sqref="A600">
    <cfRule type="expression" dxfId="857" priority="1566" stopIfTrue="1">
      <formula>$H600=""</formula>
    </cfRule>
    <cfRule type="expression" dxfId="856" priority="1567" stopIfTrue="1">
      <formula>#REF!&lt;&gt;""</formula>
    </cfRule>
    <cfRule type="expression" dxfId="855" priority="1568" stopIfTrue="1">
      <formula>AND(#REF!="",$H600&lt;&gt;"")</formula>
    </cfRule>
  </conditionalFormatting>
  <conditionalFormatting sqref="A600">
    <cfRule type="expression" dxfId="854" priority="1563" stopIfTrue="1">
      <formula>$H600=""</formula>
    </cfRule>
    <cfRule type="expression" dxfId="853" priority="1564" stopIfTrue="1">
      <formula>#REF!&lt;&gt;""</formula>
    </cfRule>
    <cfRule type="expression" dxfId="852" priority="1565" stopIfTrue="1">
      <formula>AND(#REF!="",$H600&lt;&gt;"")</formula>
    </cfRule>
  </conditionalFormatting>
  <conditionalFormatting sqref="A600">
    <cfRule type="expression" dxfId="851" priority="1560" stopIfTrue="1">
      <formula>$F600=""</formula>
    </cfRule>
    <cfRule type="expression" dxfId="850" priority="1561" stopIfTrue="1">
      <formula>#REF!&lt;&gt;""</formula>
    </cfRule>
    <cfRule type="expression" dxfId="849" priority="1562" stopIfTrue="1">
      <formula>AND($G600="",$F600&lt;&gt;"")</formula>
    </cfRule>
  </conditionalFormatting>
  <conditionalFormatting sqref="A600">
    <cfRule type="expression" dxfId="848" priority="1557" stopIfTrue="1">
      <formula>$F600=""</formula>
    </cfRule>
    <cfRule type="expression" dxfId="847" priority="1558" stopIfTrue="1">
      <formula>#REF!&lt;&gt;""</formula>
    </cfRule>
    <cfRule type="expression" dxfId="846" priority="1559" stopIfTrue="1">
      <formula>AND($G600="",$F600&lt;&gt;"")</formula>
    </cfRule>
  </conditionalFormatting>
  <conditionalFormatting sqref="A600">
    <cfRule type="expression" dxfId="845" priority="1554" stopIfTrue="1">
      <formula>$F600=""</formula>
    </cfRule>
    <cfRule type="expression" dxfId="844" priority="1555" stopIfTrue="1">
      <formula>#REF!&lt;&gt;""</formula>
    </cfRule>
    <cfRule type="expression" dxfId="843" priority="1556" stopIfTrue="1">
      <formula>AND($G600="",$F600&lt;&gt;"")</formula>
    </cfRule>
  </conditionalFormatting>
  <conditionalFormatting sqref="A600">
    <cfRule type="expression" dxfId="842" priority="1551" stopIfTrue="1">
      <formula>$F600=""</formula>
    </cfRule>
    <cfRule type="expression" dxfId="841" priority="1552" stopIfTrue="1">
      <formula>#REF!&lt;&gt;""</formula>
    </cfRule>
    <cfRule type="expression" dxfId="840" priority="1553" stopIfTrue="1">
      <formula>AND($G600="",$F600&lt;&gt;"")</formula>
    </cfRule>
  </conditionalFormatting>
  <conditionalFormatting sqref="A600">
    <cfRule type="expression" dxfId="839" priority="1548" stopIfTrue="1">
      <formula>$F600=""</formula>
    </cfRule>
    <cfRule type="expression" dxfId="838" priority="1549" stopIfTrue="1">
      <formula>#REF!&lt;&gt;""</formula>
    </cfRule>
    <cfRule type="expression" dxfId="837" priority="1550" stopIfTrue="1">
      <formula>AND($G600="",$F600&lt;&gt;"")</formula>
    </cfRule>
  </conditionalFormatting>
  <conditionalFormatting sqref="A600">
    <cfRule type="expression" dxfId="836" priority="1545" stopIfTrue="1">
      <formula>$F600=""</formula>
    </cfRule>
    <cfRule type="expression" dxfId="835" priority="1546" stopIfTrue="1">
      <formula>#REF!&lt;&gt;""</formula>
    </cfRule>
    <cfRule type="expression" dxfId="834" priority="1547" stopIfTrue="1">
      <formula>AND($G600="",$F600&lt;&gt;"")</formula>
    </cfRule>
  </conditionalFormatting>
  <conditionalFormatting sqref="A600">
    <cfRule type="expression" dxfId="833" priority="1542" stopIfTrue="1">
      <formula>$F600=""</formula>
    </cfRule>
    <cfRule type="expression" dxfId="832" priority="1543" stopIfTrue="1">
      <formula>#REF!&lt;&gt;""</formula>
    </cfRule>
    <cfRule type="expression" dxfId="831" priority="1544" stopIfTrue="1">
      <formula>AND($G600="",$F600&lt;&gt;"")</formula>
    </cfRule>
  </conditionalFormatting>
  <conditionalFormatting sqref="A600">
    <cfRule type="expression" dxfId="830" priority="1539" stopIfTrue="1">
      <formula>$F600=""</formula>
    </cfRule>
    <cfRule type="expression" dxfId="829" priority="1540" stopIfTrue="1">
      <formula>#REF!&lt;&gt;""</formula>
    </cfRule>
    <cfRule type="expression" dxfId="828" priority="1541" stopIfTrue="1">
      <formula>AND($G600="",$F600&lt;&gt;"")</formula>
    </cfRule>
  </conditionalFormatting>
  <conditionalFormatting sqref="A606">
    <cfRule type="expression" dxfId="827" priority="1313" stopIfTrue="1">
      <formula>$H606=""</formula>
    </cfRule>
    <cfRule type="expression" dxfId="826" priority="1314" stopIfTrue="1">
      <formula>#REF!&lt;&gt;""</formula>
    </cfRule>
    <cfRule type="expression" dxfId="825" priority="1315" stopIfTrue="1">
      <formula>AND($I616="",$H606&lt;&gt;"")</formula>
    </cfRule>
  </conditionalFormatting>
  <conditionalFormatting sqref="A606">
    <cfRule type="expression" dxfId="824" priority="1310" stopIfTrue="1">
      <formula>$F606=""</formula>
    </cfRule>
    <cfRule type="expression" dxfId="823" priority="1311" stopIfTrue="1">
      <formula>#REF!&lt;&gt;""</formula>
    </cfRule>
    <cfRule type="expression" dxfId="822" priority="1312" stopIfTrue="1">
      <formula>AND($G606="",$F606&lt;&gt;"")</formula>
    </cfRule>
  </conditionalFormatting>
  <conditionalFormatting sqref="A606">
    <cfRule type="expression" dxfId="821" priority="1307" stopIfTrue="1">
      <formula>$F606=""</formula>
    </cfRule>
    <cfRule type="expression" dxfId="820" priority="1308" stopIfTrue="1">
      <formula>#REF!&lt;&gt;""</formula>
    </cfRule>
    <cfRule type="expression" dxfId="819" priority="1309" stopIfTrue="1">
      <formula>AND($G606="",$F606&lt;&gt;"")</formula>
    </cfRule>
  </conditionalFormatting>
  <conditionalFormatting sqref="A606">
    <cfRule type="expression" dxfId="818" priority="1305" stopIfTrue="1">
      <formula>$C606=""</formula>
    </cfRule>
    <cfRule type="expression" dxfId="817" priority="1306" stopIfTrue="1">
      <formula>$G606&lt;&gt;""</formula>
    </cfRule>
  </conditionalFormatting>
  <conditionalFormatting sqref="A606">
    <cfRule type="expression" dxfId="816" priority="1302" stopIfTrue="1">
      <formula>$F606=""</formula>
    </cfRule>
    <cfRule type="expression" dxfId="815" priority="1303" stopIfTrue="1">
      <formula>#REF!&lt;&gt;""</formula>
    </cfRule>
    <cfRule type="expression" dxfId="814" priority="1304" stopIfTrue="1">
      <formula>AND($G606="",$F606&lt;&gt;"")</formula>
    </cfRule>
  </conditionalFormatting>
  <conditionalFormatting sqref="A606">
    <cfRule type="expression" dxfId="813" priority="1299" stopIfTrue="1">
      <formula>$F606=""</formula>
    </cfRule>
    <cfRule type="expression" dxfId="812" priority="1300" stopIfTrue="1">
      <formula>#REF!&lt;&gt;""</formula>
    </cfRule>
    <cfRule type="expression" dxfId="811" priority="1301" stopIfTrue="1">
      <formula>AND($G606="",$F606&lt;&gt;"")</formula>
    </cfRule>
  </conditionalFormatting>
  <conditionalFormatting sqref="A606">
    <cfRule type="expression" dxfId="810" priority="1296" stopIfTrue="1">
      <formula>$F606=""</formula>
    </cfRule>
    <cfRule type="expression" dxfId="809" priority="1297" stopIfTrue="1">
      <formula>#REF!&lt;&gt;""</formula>
    </cfRule>
    <cfRule type="expression" dxfId="808" priority="1298" stopIfTrue="1">
      <formula>AND($G606="",$F606&lt;&gt;"")</formula>
    </cfRule>
  </conditionalFormatting>
  <conditionalFormatting sqref="A606">
    <cfRule type="expression" dxfId="807" priority="1293" stopIfTrue="1">
      <formula>$F606=""</formula>
    </cfRule>
    <cfRule type="expression" dxfId="806" priority="1294" stopIfTrue="1">
      <formula>#REF!&lt;&gt;""</formula>
    </cfRule>
    <cfRule type="expression" dxfId="805" priority="1295" stopIfTrue="1">
      <formula>AND($G606="",$F606&lt;&gt;"")</formula>
    </cfRule>
  </conditionalFormatting>
  <conditionalFormatting sqref="A606">
    <cfRule type="expression" dxfId="804" priority="1290" stopIfTrue="1">
      <formula>$F606=""</formula>
    </cfRule>
    <cfRule type="expression" dxfId="803" priority="1291" stopIfTrue="1">
      <formula>#REF!&lt;&gt;""</formula>
    </cfRule>
    <cfRule type="expression" dxfId="802" priority="1292" stopIfTrue="1">
      <formula>AND($G606="",$F606&lt;&gt;"")</formula>
    </cfRule>
  </conditionalFormatting>
  <conditionalFormatting sqref="A606">
    <cfRule type="expression" dxfId="801" priority="1287" stopIfTrue="1">
      <formula>$F606=""</formula>
    </cfRule>
    <cfRule type="expression" dxfId="800" priority="1288" stopIfTrue="1">
      <formula>#REF!&lt;&gt;""</formula>
    </cfRule>
    <cfRule type="expression" dxfId="799" priority="1289" stopIfTrue="1">
      <formula>AND($G606="",$F606&lt;&gt;"")</formula>
    </cfRule>
  </conditionalFormatting>
  <conditionalFormatting sqref="A606">
    <cfRule type="expression" dxfId="798" priority="1284" stopIfTrue="1">
      <formula>$F606=""</formula>
    </cfRule>
    <cfRule type="expression" dxfId="797" priority="1285" stopIfTrue="1">
      <formula>#REF!&lt;&gt;""</formula>
    </cfRule>
    <cfRule type="expression" dxfId="796" priority="1286" stopIfTrue="1">
      <formula>AND($G606="",$F606&lt;&gt;"")</formula>
    </cfRule>
  </conditionalFormatting>
  <conditionalFormatting sqref="A606">
    <cfRule type="expression" dxfId="795" priority="1281" stopIfTrue="1">
      <formula>$F606=""</formula>
    </cfRule>
    <cfRule type="expression" dxfId="794" priority="1282" stopIfTrue="1">
      <formula>#REF!&lt;&gt;""</formula>
    </cfRule>
    <cfRule type="expression" dxfId="793" priority="1283" stopIfTrue="1">
      <formula>AND($G606="",$F606&lt;&gt;"")</formula>
    </cfRule>
  </conditionalFormatting>
  <conditionalFormatting sqref="A606">
    <cfRule type="expression" dxfId="792" priority="1279" stopIfTrue="1">
      <formula>$C606=""</formula>
    </cfRule>
    <cfRule type="expression" dxfId="791" priority="1280" stopIfTrue="1">
      <formula>$G606&lt;&gt;""</formula>
    </cfRule>
  </conditionalFormatting>
  <conditionalFormatting sqref="A606">
    <cfRule type="expression" dxfId="790" priority="1276" stopIfTrue="1">
      <formula>$F606=""</formula>
    </cfRule>
    <cfRule type="expression" dxfId="789" priority="1277" stopIfTrue="1">
      <formula>#REF!&lt;&gt;""</formula>
    </cfRule>
    <cfRule type="expression" dxfId="788" priority="1278" stopIfTrue="1">
      <formula>AND($G606="",$F606&lt;&gt;"")</formula>
    </cfRule>
  </conditionalFormatting>
  <conditionalFormatting sqref="A606">
    <cfRule type="expression" dxfId="787" priority="1273" stopIfTrue="1">
      <formula>$F606=""</formula>
    </cfRule>
    <cfRule type="expression" dxfId="786" priority="1274" stopIfTrue="1">
      <formula>#REF!&lt;&gt;""</formula>
    </cfRule>
    <cfRule type="expression" dxfId="785" priority="1275" stopIfTrue="1">
      <formula>AND($G606="",$F606&lt;&gt;"")</formula>
    </cfRule>
  </conditionalFormatting>
  <conditionalFormatting sqref="A606">
    <cfRule type="expression" dxfId="784" priority="1270" stopIfTrue="1">
      <formula>$F606=""</formula>
    </cfRule>
    <cfRule type="expression" dxfId="783" priority="1271" stopIfTrue="1">
      <formula>#REF!&lt;&gt;""</formula>
    </cfRule>
    <cfRule type="expression" dxfId="782" priority="1272" stopIfTrue="1">
      <formula>AND($G606="",$F606&lt;&gt;"")</formula>
    </cfRule>
  </conditionalFormatting>
  <conditionalFormatting sqref="A606">
    <cfRule type="expression" dxfId="781" priority="1267" stopIfTrue="1">
      <formula>$F606=""</formula>
    </cfRule>
    <cfRule type="expression" dxfId="780" priority="1268" stopIfTrue="1">
      <formula>#REF!&lt;&gt;""</formula>
    </cfRule>
    <cfRule type="expression" dxfId="779" priority="1269" stopIfTrue="1">
      <formula>AND($G606="",$F606&lt;&gt;"")</formula>
    </cfRule>
  </conditionalFormatting>
  <conditionalFormatting sqref="A606">
    <cfRule type="expression" dxfId="778" priority="1265" stopIfTrue="1">
      <formula>$C606=""</formula>
    </cfRule>
    <cfRule type="expression" dxfId="777" priority="1266" stopIfTrue="1">
      <formula>$G606&lt;&gt;""</formula>
    </cfRule>
  </conditionalFormatting>
  <conditionalFormatting sqref="A606">
    <cfRule type="expression" dxfId="776" priority="1262" stopIfTrue="1">
      <formula>$F606=""</formula>
    </cfRule>
    <cfRule type="expression" dxfId="775" priority="1263" stopIfTrue="1">
      <formula>#REF!&lt;&gt;""</formula>
    </cfRule>
    <cfRule type="expression" dxfId="774" priority="1264" stopIfTrue="1">
      <formula>AND($G606="",$F606&lt;&gt;"")</formula>
    </cfRule>
  </conditionalFormatting>
  <conditionalFormatting sqref="A606">
    <cfRule type="expression" dxfId="773" priority="1259" stopIfTrue="1">
      <formula>$F606=""</formula>
    </cfRule>
    <cfRule type="expression" dxfId="772" priority="1260" stopIfTrue="1">
      <formula>#REF!&lt;&gt;""</formula>
    </cfRule>
    <cfRule type="expression" dxfId="771" priority="1261" stopIfTrue="1">
      <formula>AND($G606="",$F606&lt;&gt;"")</formula>
    </cfRule>
  </conditionalFormatting>
  <conditionalFormatting sqref="A606">
    <cfRule type="expression" dxfId="770" priority="1256" stopIfTrue="1">
      <formula>$F606=""</formula>
    </cfRule>
    <cfRule type="expression" dxfId="769" priority="1257" stopIfTrue="1">
      <formula>#REF!&lt;&gt;""</formula>
    </cfRule>
    <cfRule type="expression" dxfId="768" priority="1258" stopIfTrue="1">
      <formula>AND($G606="",$F606&lt;&gt;"")</formula>
    </cfRule>
  </conditionalFormatting>
  <conditionalFormatting sqref="A606">
    <cfRule type="expression" dxfId="767" priority="1253" stopIfTrue="1">
      <formula>$F606=""</formula>
    </cfRule>
    <cfRule type="expression" dxfId="766" priority="1254" stopIfTrue="1">
      <formula>#REF!&lt;&gt;""</formula>
    </cfRule>
    <cfRule type="expression" dxfId="765" priority="1255" stopIfTrue="1">
      <formula>AND($G606="",$F606&lt;&gt;"")</formula>
    </cfRule>
  </conditionalFormatting>
  <conditionalFormatting sqref="A606">
    <cfRule type="expression" dxfId="764" priority="1250" stopIfTrue="1">
      <formula>$F606=""</formula>
    </cfRule>
    <cfRule type="expression" dxfId="763" priority="1251" stopIfTrue="1">
      <formula>#REF!&lt;&gt;""</formula>
    </cfRule>
    <cfRule type="expression" dxfId="762" priority="1252" stopIfTrue="1">
      <formula>AND($G606="",$F606&lt;&gt;"")</formula>
    </cfRule>
  </conditionalFormatting>
  <conditionalFormatting sqref="A606">
    <cfRule type="expression" dxfId="761" priority="1247" stopIfTrue="1">
      <formula>$F606=""</formula>
    </cfRule>
    <cfRule type="expression" dxfId="760" priority="1248" stopIfTrue="1">
      <formula>#REF!&lt;&gt;""</formula>
    </cfRule>
    <cfRule type="expression" dxfId="759" priority="1249" stopIfTrue="1">
      <formula>AND($G606="",$F606&lt;&gt;"")</formula>
    </cfRule>
  </conditionalFormatting>
  <conditionalFormatting sqref="A606">
    <cfRule type="expression" dxfId="758" priority="1244" stopIfTrue="1">
      <formula>$F606=""</formula>
    </cfRule>
    <cfRule type="expression" dxfId="757" priority="1245" stopIfTrue="1">
      <formula>#REF!&lt;&gt;""</formula>
    </cfRule>
    <cfRule type="expression" dxfId="756" priority="1246" stopIfTrue="1">
      <formula>AND($G606="",$F606&lt;&gt;"")</formula>
    </cfRule>
  </conditionalFormatting>
  <conditionalFormatting sqref="A606">
    <cfRule type="expression" dxfId="755" priority="1241" stopIfTrue="1">
      <formula>$F606=""</formula>
    </cfRule>
    <cfRule type="expression" dxfId="754" priority="1242" stopIfTrue="1">
      <formula>#REF!&lt;&gt;""</formula>
    </cfRule>
    <cfRule type="expression" dxfId="753" priority="1243" stopIfTrue="1">
      <formula>AND($G606="",$F606&lt;&gt;"")</formula>
    </cfRule>
  </conditionalFormatting>
  <conditionalFormatting sqref="A606">
    <cfRule type="expression" dxfId="752" priority="1238" stopIfTrue="1">
      <formula>$F606=""</formula>
    </cfRule>
    <cfRule type="expression" dxfId="751" priority="1239" stopIfTrue="1">
      <formula>#REF!&lt;&gt;""</formula>
    </cfRule>
    <cfRule type="expression" dxfId="750" priority="1240" stopIfTrue="1">
      <formula>AND($G606="",$F606&lt;&gt;"")</formula>
    </cfRule>
  </conditionalFormatting>
  <conditionalFormatting sqref="A606">
    <cfRule type="expression" dxfId="749" priority="1236" stopIfTrue="1">
      <formula>$C606=""</formula>
    </cfRule>
    <cfRule type="expression" dxfId="748" priority="1237" stopIfTrue="1">
      <formula>$G606&lt;&gt;""</formula>
    </cfRule>
  </conditionalFormatting>
  <conditionalFormatting sqref="A606">
    <cfRule type="expression" dxfId="747" priority="1233" stopIfTrue="1">
      <formula>$F606=""</formula>
    </cfRule>
    <cfRule type="expression" dxfId="746" priority="1234" stopIfTrue="1">
      <formula>#REF!&lt;&gt;""</formula>
    </cfRule>
    <cfRule type="expression" dxfId="745" priority="1235" stopIfTrue="1">
      <formula>AND($G606="",$F606&lt;&gt;"")</formula>
    </cfRule>
  </conditionalFormatting>
  <conditionalFormatting sqref="A606">
    <cfRule type="expression" dxfId="744" priority="1230" stopIfTrue="1">
      <formula>$F606=""</formula>
    </cfRule>
    <cfRule type="expression" dxfId="743" priority="1231" stopIfTrue="1">
      <formula>#REF!&lt;&gt;""</formula>
    </cfRule>
    <cfRule type="expression" dxfId="742" priority="1232" stopIfTrue="1">
      <formula>AND($G606="",$F606&lt;&gt;"")</formula>
    </cfRule>
  </conditionalFormatting>
  <conditionalFormatting sqref="A606">
    <cfRule type="expression" dxfId="741" priority="1227" stopIfTrue="1">
      <formula>$F606=""</formula>
    </cfRule>
    <cfRule type="expression" dxfId="740" priority="1228" stopIfTrue="1">
      <formula>#REF!&lt;&gt;""</formula>
    </cfRule>
    <cfRule type="expression" dxfId="739" priority="1229" stopIfTrue="1">
      <formula>AND($G606="",$F606&lt;&gt;"")</formula>
    </cfRule>
  </conditionalFormatting>
  <conditionalFormatting sqref="A606">
    <cfRule type="expression" dxfId="738" priority="1224" stopIfTrue="1">
      <formula>$F606=""</formula>
    </cfRule>
    <cfRule type="expression" dxfId="737" priority="1225" stopIfTrue="1">
      <formula>#REF!&lt;&gt;""</formula>
    </cfRule>
    <cfRule type="expression" dxfId="736" priority="1226" stopIfTrue="1">
      <formula>AND($G606="",$F606&lt;&gt;"")</formula>
    </cfRule>
  </conditionalFormatting>
  <conditionalFormatting sqref="A606">
    <cfRule type="expression" dxfId="735" priority="1221" stopIfTrue="1">
      <formula>$F606=""</formula>
    </cfRule>
    <cfRule type="expression" dxfId="734" priority="1222" stopIfTrue="1">
      <formula>#REF!&lt;&gt;""</formula>
    </cfRule>
    <cfRule type="expression" dxfId="733" priority="1223" stopIfTrue="1">
      <formula>AND($G606="",$F606&lt;&gt;"")</formula>
    </cfRule>
  </conditionalFormatting>
  <conditionalFormatting sqref="A606">
    <cfRule type="expression" dxfId="732" priority="1219" stopIfTrue="1">
      <formula>$C606=""</formula>
    </cfRule>
    <cfRule type="expression" dxfId="731" priority="1220" stopIfTrue="1">
      <formula>$G606&lt;&gt;""</formula>
    </cfRule>
  </conditionalFormatting>
  <conditionalFormatting sqref="A606">
    <cfRule type="expression" dxfId="730" priority="1216" stopIfTrue="1">
      <formula>$F606=""</formula>
    </cfRule>
    <cfRule type="expression" dxfId="729" priority="1217" stopIfTrue="1">
      <formula>#REF!&lt;&gt;""</formula>
    </cfRule>
    <cfRule type="expression" dxfId="728" priority="1218" stopIfTrue="1">
      <formula>AND($G606="",$F606&lt;&gt;"")</formula>
    </cfRule>
  </conditionalFormatting>
  <conditionalFormatting sqref="A606">
    <cfRule type="expression" dxfId="727" priority="1213" stopIfTrue="1">
      <formula>$F606=""</formula>
    </cfRule>
    <cfRule type="expression" dxfId="726" priority="1214" stopIfTrue="1">
      <formula>#REF!&lt;&gt;""</formula>
    </cfRule>
    <cfRule type="expression" dxfId="725" priority="1215" stopIfTrue="1">
      <formula>AND($G606="",$F606&lt;&gt;"")</formula>
    </cfRule>
  </conditionalFormatting>
  <conditionalFormatting sqref="A606">
    <cfRule type="expression" dxfId="724" priority="1210" stopIfTrue="1">
      <formula>$F606=""</formula>
    </cfRule>
    <cfRule type="expression" dxfId="723" priority="1211" stopIfTrue="1">
      <formula>#REF!&lt;&gt;""</formula>
    </cfRule>
    <cfRule type="expression" dxfId="722" priority="1212" stopIfTrue="1">
      <formula>AND($G606="",$F606&lt;&gt;"")</formula>
    </cfRule>
  </conditionalFormatting>
  <conditionalFormatting sqref="A606">
    <cfRule type="expression" dxfId="721" priority="1207" stopIfTrue="1">
      <formula>$F606=""</formula>
    </cfRule>
    <cfRule type="expression" dxfId="720" priority="1208" stopIfTrue="1">
      <formula>#REF!&lt;&gt;""</formula>
    </cfRule>
    <cfRule type="expression" dxfId="719" priority="1209" stopIfTrue="1">
      <formula>AND($G606="",$F606&lt;&gt;"")</formula>
    </cfRule>
  </conditionalFormatting>
  <conditionalFormatting sqref="A606">
    <cfRule type="expression" dxfId="718" priority="1205" stopIfTrue="1">
      <formula>$C606=""</formula>
    </cfRule>
    <cfRule type="expression" dxfId="717" priority="1206" stopIfTrue="1">
      <formula>$G606&lt;&gt;""</formula>
    </cfRule>
  </conditionalFormatting>
  <conditionalFormatting sqref="A606">
    <cfRule type="expression" dxfId="716" priority="1202" stopIfTrue="1">
      <formula>$F606=""</formula>
    </cfRule>
    <cfRule type="expression" dxfId="715" priority="1203" stopIfTrue="1">
      <formula>#REF!&lt;&gt;""</formula>
    </cfRule>
    <cfRule type="expression" dxfId="714" priority="1204" stopIfTrue="1">
      <formula>AND($G606="",$F606&lt;&gt;"")</formula>
    </cfRule>
  </conditionalFormatting>
  <conditionalFormatting sqref="A606">
    <cfRule type="expression" dxfId="713" priority="1199" stopIfTrue="1">
      <formula>$F606=""</formula>
    </cfRule>
    <cfRule type="expression" dxfId="712" priority="1200" stopIfTrue="1">
      <formula>#REF!&lt;&gt;""</formula>
    </cfRule>
    <cfRule type="expression" dxfId="711" priority="1201" stopIfTrue="1">
      <formula>AND($G606="",$F606&lt;&gt;"")</formula>
    </cfRule>
  </conditionalFormatting>
  <conditionalFormatting sqref="A606">
    <cfRule type="expression" dxfId="710" priority="1196" stopIfTrue="1">
      <formula>$F606=""</formula>
    </cfRule>
    <cfRule type="expression" dxfId="709" priority="1197" stopIfTrue="1">
      <formula>#REF!&lt;&gt;""</formula>
    </cfRule>
    <cfRule type="expression" dxfId="708" priority="1198" stopIfTrue="1">
      <formula>AND($G606="",$F606&lt;&gt;"")</formula>
    </cfRule>
  </conditionalFormatting>
  <conditionalFormatting sqref="A606">
    <cfRule type="expression" dxfId="707" priority="1193" stopIfTrue="1">
      <formula>$F606=""</formula>
    </cfRule>
    <cfRule type="expression" dxfId="706" priority="1194" stopIfTrue="1">
      <formula>#REF!&lt;&gt;""</formula>
    </cfRule>
    <cfRule type="expression" dxfId="705" priority="1195" stopIfTrue="1">
      <formula>AND($G606="",$F606&lt;&gt;"")</formula>
    </cfRule>
  </conditionalFormatting>
  <conditionalFormatting sqref="A606">
    <cfRule type="expression" dxfId="704" priority="1190" stopIfTrue="1">
      <formula>$F606=""</formula>
    </cfRule>
    <cfRule type="expression" dxfId="703" priority="1191" stopIfTrue="1">
      <formula>#REF!&lt;&gt;""</formula>
    </cfRule>
    <cfRule type="expression" dxfId="702" priority="1192" stopIfTrue="1">
      <formula>AND($G606="",$F606&lt;&gt;"")</formula>
    </cfRule>
  </conditionalFormatting>
  <conditionalFormatting sqref="A606">
    <cfRule type="expression" dxfId="701" priority="1187" stopIfTrue="1">
      <formula>$F606=""</formula>
    </cfRule>
    <cfRule type="expression" dxfId="700" priority="1188" stopIfTrue="1">
      <formula>#REF!&lt;&gt;""</formula>
    </cfRule>
    <cfRule type="expression" dxfId="699" priority="1189" stopIfTrue="1">
      <formula>AND($G606="",$F606&lt;&gt;"")</formula>
    </cfRule>
  </conditionalFormatting>
  <conditionalFormatting sqref="A606">
    <cfRule type="expression" dxfId="698" priority="1185" stopIfTrue="1">
      <formula>$C606=""</formula>
    </cfRule>
    <cfRule type="expression" dxfId="697" priority="1186" stopIfTrue="1">
      <formula>$G606&lt;&gt;""</formula>
    </cfRule>
  </conditionalFormatting>
  <conditionalFormatting sqref="A606">
    <cfRule type="expression" dxfId="696" priority="1182" stopIfTrue="1">
      <formula>$F606=""</formula>
    </cfRule>
    <cfRule type="expression" dxfId="695" priority="1183" stopIfTrue="1">
      <formula>#REF!&lt;&gt;""</formula>
    </cfRule>
    <cfRule type="expression" dxfId="694" priority="1184" stopIfTrue="1">
      <formula>AND($G606="",$F606&lt;&gt;"")</formula>
    </cfRule>
  </conditionalFormatting>
  <conditionalFormatting sqref="A606">
    <cfRule type="expression" dxfId="693" priority="1179" stopIfTrue="1">
      <formula>$F606=""</formula>
    </cfRule>
    <cfRule type="expression" dxfId="692" priority="1180" stopIfTrue="1">
      <formula>#REF!&lt;&gt;""</formula>
    </cfRule>
    <cfRule type="expression" dxfId="691" priority="1181" stopIfTrue="1">
      <formula>AND($G606="",$F606&lt;&gt;"")</formula>
    </cfRule>
  </conditionalFormatting>
  <conditionalFormatting sqref="A606">
    <cfRule type="expression" dxfId="690" priority="1176" stopIfTrue="1">
      <formula>$F606=""</formula>
    </cfRule>
    <cfRule type="expression" dxfId="689" priority="1177" stopIfTrue="1">
      <formula>#REF!&lt;&gt;""</formula>
    </cfRule>
    <cfRule type="expression" dxfId="688" priority="1178" stopIfTrue="1">
      <formula>AND($G606="",$F606&lt;&gt;"")</formula>
    </cfRule>
  </conditionalFormatting>
  <conditionalFormatting sqref="A606">
    <cfRule type="expression" dxfId="687" priority="1173" stopIfTrue="1">
      <formula>$F606=""</formula>
    </cfRule>
    <cfRule type="expression" dxfId="686" priority="1174" stopIfTrue="1">
      <formula>#REF!&lt;&gt;""</formula>
    </cfRule>
    <cfRule type="expression" dxfId="685" priority="1175" stopIfTrue="1">
      <formula>AND($G606="",$F606&lt;&gt;"")</formula>
    </cfRule>
  </conditionalFormatting>
  <conditionalFormatting sqref="A606">
    <cfRule type="expression" dxfId="684" priority="1171" stopIfTrue="1">
      <formula>$C606=""</formula>
    </cfRule>
    <cfRule type="expression" dxfId="683" priority="1172" stopIfTrue="1">
      <formula>$G606&lt;&gt;""</formula>
    </cfRule>
  </conditionalFormatting>
  <conditionalFormatting sqref="A606">
    <cfRule type="expression" dxfId="682" priority="1168" stopIfTrue="1">
      <formula>$F606=""</formula>
    </cfRule>
    <cfRule type="expression" dxfId="681" priority="1169" stopIfTrue="1">
      <formula>#REF!&lt;&gt;""</formula>
    </cfRule>
    <cfRule type="expression" dxfId="680" priority="1170" stopIfTrue="1">
      <formula>AND($G606="",$F606&lt;&gt;"")</formula>
    </cfRule>
  </conditionalFormatting>
  <conditionalFormatting sqref="A606">
    <cfRule type="expression" dxfId="679" priority="1165" stopIfTrue="1">
      <formula>$F606=""</formula>
    </cfRule>
    <cfRule type="expression" dxfId="678" priority="1166" stopIfTrue="1">
      <formula>#REF!&lt;&gt;""</formula>
    </cfRule>
    <cfRule type="expression" dxfId="677" priority="1167" stopIfTrue="1">
      <formula>AND($G606="",$F606&lt;&gt;"")</formula>
    </cfRule>
  </conditionalFormatting>
  <conditionalFormatting sqref="A606">
    <cfRule type="expression" dxfId="676" priority="1162" stopIfTrue="1">
      <formula>$F606=""</formula>
    </cfRule>
    <cfRule type="expression" dxfId="675" priority="1163" stopIfTrue="1">
      <formula>#REF!&lt;&gt;""</formula>
    </cfRule>
    <cfRule type="expression" dxfId="674" priority="1164" stopIfTrue="1">
      <formula>AND($G606="",$F606&lt;&gt;"")</formula>
    </cfRule>
  </conditionalFormatting>
  <conditionalFormatting sqref="A606">
    <cfRule type="expression" dxfId="673" priority="1159" stopIfTrue="1">
      <formula>$F606=""</formula>
    </cfRule>
    <cfRule type="expression" dxfId="672" priority="1160" stopIfTrue="1">
      <formula>#REF!&lt;&gt;""</formula>
    </cfRule>
    <cfRule type="expression" dxfId="671" priority="1161" stopIfTrue="1">
      <formula>AND($G606="",$F606&lt;&gt;"")</formula>
    </cfRule>
  </conditionalFormatting>
  <conditionalFormatting sqref="A606">
    <cfRule type="expression" dxfId="670" priority="1157" stopIfTrue="1">
      <formula>$C606=""</formula>
    </cfRule>
    <cfRule type="expression" dxfId="669" priority="1158" stopIfTrue="1">
      <formula>$E606&lt;&gt;""</formula>
    </cfRule>
  </conditionalFormatting>
  <conditionalFormatting sqref="A606">
    <cfRule type="expression" dxfId="668" priority="1155" stopIfTrue="1">
      <formula>$C606=""</formula>
    </cfRule>
    <cfRule type="expression" dxfId="667" priority="1156" stopIfTrue="1">
      <formula>$E606&lt;&gt;""</formula>
    </cfRule>
  </conditionalFormatting>
  <conditionalFormatting sqref="A606">
    <cfRule type="expression" dxfId="666" priority="1153" stopIfTrue="1">
      <formula>$C606=""</formula>
    </cfRule>
    <cfRule type="expression" dxfId="665" priority="1154" stopIfTrue="1">
      <formula>$G606&lt;&gt;""</formula>
    </cfRule>
  </conditionalFormatting>
  <conditionalFormatting sqref="A606">
    <cfRule type="expression" dxfId="664" priority="1151" stopIfTrue="1">
      <formula>$C606=""</formula>
    </cfRule>
    <cfRule type="expression" dxfId="663" priority="1152" stopIfTrue="1">
      <formula>$E606&lt;&gt;""</formula>
    </cfRule>
  </conditionalFormatting>
  <conditionalFormatting sqref="A606">
    <cfRule type="expression" dxfId="662" priority="1149" stopIfTrue="1">
      <formula>$C606=""</formula>
    </cfRule>
    <cfRule type="expression" dxfId="661" priority="1150" stopIfTrue="1">
      <formula>$E606&lt;&gt;""</formula>
    </cfRule>
  </conditionalFormatting>
  <conditionalFormatting sqref="A606">
    <cfRule type="expression" dxfId="660" priority="1147" stopIfTrue="1">
      <formula>$C606=""</formula>
    </cfRule>
    <cfRule type="expression" dxfId="659" priority="1148" stopIfTrue="1">
      <formula>$G606&lt;&gt;""</formula>
    </cfRule>
  </conditionalFormatting>
  <conditionalFormatting sqref="A606">
    <cfRule type="expression" dxfId="658" priority="1145" stopIfTrue="1">
      <formula>$C606=""</formula>
    </cfRule>
    <cfRule type="expression" dxfId="657" priority="1146" stopIfTrue="1">
      <formula>$E606&lt;&gt;""</formula>
    </cfRule>
  </conditionalFormatting>
  <conditionalFormatting sqref="A606">
    <cfRule type="expression" dxfId="656" priority="1143" stopIfTrue="1">
      <formula>$C606=""</formula>
    </cfRule>
    <cfRule type="expression" dxfId="655" priority="1144" stopIfTrue="1">
      <formula>$E606&lt;&gt;""</formula>
    </cfRule>
  </conditionalFormatting>
  <conditionalFormatting sqref="A606">
    <cfRule type="expression" dxfId="654" priority="1140" stopIfTrue="1">
      <formula>$F606=""</formula>
    </cfRule>
    <cfRule type="expression" dxfId="653" priority="1141" stopIfTrue="1">
      <formula>#REF!&lt;&gt;""</formula>
    </cfRule>
    <cfRule type="expression" dxfId="652" priority="1142" stopIfTrue="1">
      <formula>AND($G606="",$F606&lt;&gt;"")</formula>
    </cfRule>
  </conditionalFormatting>
  <conditionalFormatting sqref="A606">
    <cfRule type="expression" dxfId="651" priority="1137" stopIfTrue="1">
      <formula>$F606=""</formula>
    </cfRule>
    <cfRule type="expression" dxfId="650" priority="1138" stopIfTrue="1">
      <formula>#REF!&lt;&gt;""</formula>
    </cfRule>
    <cfRule type="expression" dxfId="649" priority="1139" stopIfTrue="1">
      <formula>AND($G606="",$F606&lt;&gt;"")</formula>
    </cfRule>
  </conditionalFormatting>
  <conditionalFormatting sqref="A606">
    <cfRule type="expression" dxfId="648" priority="1135" stopIfTrue="1">
      <formula>$C606=""</formula>
    </cfRule>
    <cfRule type="expression" dxfId="647" priority="1136" stopIfTrue="1">
      <formula>$G606&lt;&gt;""</formula>
    </cfRule>
  </conditionalFormatting>
  <conditionalFormatting sqref="A606">
    <cfRule type="expression" dxfId="646" priority="1132" stopIfTrue="1">
      <formula>$F606=""</formula>
    </cfRule>
    <cfRule type="expression" dxfId="645" priority="1133" stopIfTrue="1">
      <formula>#REF!&lt;&gt;""</formula>
    </cfRule>
    <cfRule type="expression" dxfId="644" priority="1134" stopIfTrue="1">
      <formula>AND($G606="",$F606&lt;&gt;"")</formula>
    </cfRule>
  </conditionalFormatting>
  <conditionalFormatting sqref="A606">
    <cfRule type="expression" dxfId="643" priority="1129" stopIfTrue="1">
      <formula>$F606=""</formula>
    </cfRule>
    <cfRule type="expression" dxfId="642" priority="1130" stopIfTrue="1">
      <formula>#REF!&lt;&gt;""</formula>
    </cfRule>
    <cfRule type="expression" dxfId="641" priority="1131" stopIfTrue="1">
      <formula>AND($G606="",$F606&lt;&gt;"")</formula>
    </cfRule>
  </conditionalFormatting>
  <conditionalFormatting sqref="A606">
    <cfRule type="expression" dxfId="640" priority="1126" stopIfTrue="1">
      <formula>$F606=""</formula>
    </cfRule>
    <cfRule type="expression" dxfId="639" priority="1127" stopIfTrue="1">
      <formula>#REF!&lt;&gt;""</formula>
    </cfRule>
    <cfRule type="expression" dxfId="638" priority="1128" stopIfTrue="1">
      <formula>AND($G606="",$F606&lt;&gt;"")</formula>
    </cfRule>
  </conditionalFormatting>
  <conditionalFormatting sqref="A606">
    <cfRule type="expression" dxfId="637" priority="1123" stopIfTrue="1">
      <formula>$F606=""</formula>
    </cfRule>
    <cfRule type="expression" dxfId="636" priority="1124" stopIfTrue="1">
      <formula>#REF!&lt;&gt;""</formula>
    </cfRule>
    <cfRule type="expression" dxfId="635" priority="1125" stopIfTrue="1">
      <formula>AND($G606="",$F606&lt;&gt;"")</formula>
    </cfRule>
  </conditionalFormatting>
  <conditionalFormatting sqref="A606">
    <cfRule type="expression" dxfId="634" priority="1121" stopIfTrue="1">
      <formula>$C606=""</formula>
    </cfRule>
    <cfRule type="expression" dxfId="633" priority="1122" stopIfTrue="1">
      <formula>$G606&lt;&gt;""</formula>
    </cfRule>
  </conditionalFormatting>
  <conditionalFormatting sqref="A606">
    <cfRule type="expression" dxfId="632" priority="1118" stopIfTrue="1">
      <formula>$F606=""</formula>
    </cfRule>
    <cfRule type="expression" dxfId="631" priority="1119" stopIfTrue="1">
      <formula>#REF!&lt;&gt;""</formula>
    </cfRule>
    <cfRule type="expression" dxfId="630" priority="1120" stopIfTrue="1">
      <formula>AND($G606="",$F606&lt;&gt;"")</formula>
    </cfRule>
  </conditionalFormatting>
  <conditionalFormatting sqref="A606">
    <cfRule type="expression" dxfId="629" priority="1115" stopIfTrue="1">
      <formula>$F606=""</formula>
    </cfRule>
    <cfRule type="expression" dxfId="628" priority="1116" stopIfTrue="1">
      <formula>#REF!&lt;&gt;""</formula>
    </cfRule>
    <cfRule type="expression" dxfId="627" priority="1117" stopIfTrue="1">
      <formula>AND($G606="",$F606&lt;&gt;"")</formula>
    </cfRule>
  </conditionalFormatting>
  <conditionalFormatting sqref="A606">
    <cfRule type="expression" dxfId="626" priority="1112" stopIfTrue="1">
      <formula>$F606=""</formula>
    </cfRule>
    <cfRule type="expression" dxfId="625" priority="1113" stopIfTrue="1">
      <formula>#REF!&lt;&gt;""</formula>
    </cfRule>
    <cfRule type="expression" dxfId="624" priority="1114" stopIfTrue="1">
      <formula>AND($G606="",$F606&lt;&gt;"")</formula>
    </cfRule>
  </conditionalFormatting>
  <conditionalFormatting sqref="A606">
    <cfRule type="expression" dxfId="623" priority="1109" stopIfTrue="1">
      <formula>$F606=""</formula>
    </cfRule>
    <cfRule type="expression" dxfId="622" priority="1110" stopIfTrue="1">
      <formula>#REF!&lt;&gt;""</formula>
    </cfRule>
    <cfRule type="expression" dxfId="621" priority="1111" stopIfTrue="1">
      <formula>AND($G606="",$F606&lt;&gt;"")</formula>
    </cfRule>
  </conditionalFormatting>
  <conditionalFormatting sqref="A606">
    <cfRule type="expression" dxfId="620" priority="1107" stopIfTrue="1">
      <formula>$C606=""</formula>
    </cfRule>
    <cfRule type="expression" dxfId="619" priority="1108" stopIfTrue="1">
      <formula>$G606&lt;&gt;""</formula>
    </cfRule>
  </conditionalFormatting>
  <conditionalFormatting sqref="A606">
    <cfRule type="expression" dxfId="618" priority="1105" stopIfTrue="1">
      <formula>$C606=""</formula>
    </cfRule>
    <cfRule type="expression" dxfId="617" priority="1106" stopIfTrue="1">
      <formula>$E606&lt;&gt;""</formula>
    </cfRule>
  </conditionalFormatting>
  <conditionalFormatting sqref="A606">
    <cfRule type="expression" dxfId="616" priority="1103" stopIfTrue="1">
      <formula>$C606=""</formula>
    </cfRule>
    <cfRule type="expression" dxfId="615" priority="1104" stopIfTrue="1">
      <formula>$E606&lt;&gt;""</formula>
    </cfRule>
  </conditionalFormatting>
  <conditionalFormatting sqref="A606">
    <cfRule type="expression" dxfId="614" priority="1101" stopIfTrue="1">
      <formula>$C606=""</formula>
    </cfRule>
    <cfRule type="expression" dxfId="613" priority="1102" stopIfTrue="1">
      <formula>$G606&lt;&gt;""</formula>
    </cfRule>
  </conditionalFormatting>
  <conditionalFormatting sqref="A606">
    <cfRule type="expression" dxfId="612" priority="1099" stopIfTrue="1">
      <formula>$C606=""</formula>
    </cfRule>
    <cfRule type="expression" dxfId="611" priority="1100" stopIfTrue="1">
      <formula>$E606&lt;&gt;""</formula>
    </cfRule>
  </conditionalFormatting>
  <conditionalFormatting sqref="A606">
    <cfRule type="expression" dxfId="610" priority="1097" stopIfTrue="1">
      <formula>$C606=""</formula>
    </cfRule>
    <cfRule type="expression" dxfId="609" priority="1098" stopIfTrue="1">
      <formula>$E606&lt;&gt;""</formula>
    </cfRule>
  </conditionalFormatting>
  <conditionalFormatting sqref="A606">
    <cfRule type="expression" dxfId="608" priority="1094" stopIfTrue="1">
      <formula>$F606=""</formula>
    </cfRule>
    <cfRule type="expression" dxfId="607" priority="1095" stopIfTrue="1">
      <formula>#REF!&lt;&gt;""</formula>
    </cfRule>
    <cfRule type="expression" dxfId="606" priority="1096" stopIfTrue="1">
      <formula>AND($G606="",$F606&lt;&gt;"")</formula>
    </cfRule>
  </conditionalFormatting>
  <conditionalFormatting sqref="A606">
    <cfRule type="expression" dxfId="605" priority="1091" stopIfTrue="1">
      <formula>$F606=""</formula>
    </cfRule>
    <cfRule type="expression" dxfId="604" priority="1092" stopIfTrue="1">
      <formula>#REF!&lt;&gt;""</formula>
    </cfRule>
    <cfRule type="expression" dxfId="603" priority="1093" stopIfTrue="1">
      <formula>AND($G606="",$F606&lt;&gt;"")</formula>
    </cfRule>
  </conditionalFormatting>
  <conditionalFormatting sqref="A606">
    <cfRule type="expression" dxfId="602" priority="1088" stopIfTrue="1">
      <formula>$F606=""</formula>
    </cfRule>
    <cfRule type="expression" dxfId="601" priority="1089" stopIfTrue="1">
      <formula>#REF!&lt;&gt;""</formula>
    </cfRule>
    <cfRule type="expression" dxfId="600" priority="1090" stopIfTrue="1">
      <formula>AND($G606="",$F606&lt;&gt;"")</formula>
    </cfRule>
  </conditionalFormatting>
  <conditionalFormatting sqref="A606">
    <cfRule type="expression" dxfId="599" priority="1085" stopIfTrue="1">
      <formula>$F606=""</formula>
    </cfRule>
    <cfRule type="expression" dxfId="598" priority="1086" stopIfTrue="1">
      <formula>#REF!&lt;&gt;""</formula>
    </cfRule>
    <cfRule type="expression" dxfId="597" priority="1087" stopIfTrue="1">
      <formula>AND($G606="",$F606&lt;&gt;"")</formula>
    </cfRule>
  </conditionalFormatting>
  <conditionalFormatting sqref="A606">
    <cfRule type="expression" dxfId="596" priority="1082" stopIfTrue="1">
      <formula>$F606=""</formula>
    </cfRule>
    <cfRule type="expression" dxfId="595" priority="1083" stopIfTrue="1">
      <formula>#REF!&lt;&gt;""</formula>
    </cfRule>
    <cfRule type="expression" dxfId="594" priority="1084" stopIfTrue="1">
      <formula>AND($G606="",$F606&lt;&gt;"")</formula>
    </cfRule>
  </conditionalFormatting>
  <conditionalFormatting sqref="A606">
    <cfRule type="expression" dxfId="593" priority="1079" stopIfTrue="1">
      <formula>$H606=""</formula>
    </cfRule>
    <cfRule type="expression" dxfId="592" priority="1080" stopIfTrue="1">
      <formula>#REF!&lt;&gt;""</formula>
    </cfRule>
    <cfRule type="expression" dxfId="591" priority="1081" stopIfTrue="1">
      <formula>AND($I613="",$H606&lt;&gt;"")</formula>
    </cfRule>
  </conditionalFormatting>
  <conditionalFormatting sqref="A606">
    <cfRule type="expression" dxfId="590" priority="1076" stopIfTrue="1">
      <formula>$F606=""</formula>
    </cfRule>
    <cfRule type="expression" dxfId="589" priority="1077" stopIfTrue="1">
      <formula>#REF!&lt;&gt;""</formula>
    </cfRule>
    <cfRule type="expression" dxfId="588" priority="1078" stopIfTrue="1">
      <formula>AND($G606="",$F606&lt;&gt;"")</formula>
    </cfRule>
  </conditionalFormatting>
  <conditionalFormatting sqref="A606">
    <cfRule type="expression" dxfId="587" priority="1073" stopIfTrue="1">
      <formula>$H606=""</formula>
    </cfRule>
    <cfRule type="expression" dxfId="586" priority="1074" stopIfTrue="1">
      <formula>#REF!&lt;&gt;""</formula>
    </cfRule>
    <cfRule type="expression" dxfId="585" priority="1075" stopIfTrue="1">
      <formula>AND($I612="",$H606&lt;&gt;"")</formula>
    </cfRule>
  </conditionalFormatting>
  <conditionalFormatting sqref="A606">
    <cfRule type="expression" dxfId="584" priority="1070" stopIfTrue="1">
      <formula>$H606=""</formula>
    </cfRule>
    <cfRule type="expression" dxfId="583" priority="1071" stopIfTrue="1">
      <formula>#REF!&lt;&gt;""</formula>
    </cfRule>
    <cfRule type="expression" dxfId="582" priority="1072" stopIfTrue="1">
      <formula>AND(#REF!="",$H606&lt;&gt;"")</formula>
    </cfRule>
  </conditionalFormatting>
  <conditionalFormatting sqref="A606">
    <cfRule type="expression" dxfId="581" priority="1067" stopIfTrue="1">
      <formula>$F606=""</formula>
    </cfRule>
    <cfRule type="expression" dxfId="580" priority="1068" stopIfTrue="1">
      <formula>#REF!&lt;&gt;""</formula>
    </cfRule>
    <cfRule type="expression" dxfId="579" priority="1069" stopIfTrue="1">
      <formula>AND($G606="",$F606&lt;&gt;"")</formula>
    </cfRule>
  </conditionalFormatting>
  <conditionalFormatting sqref="A606">
    <cfRule type="expression" dxfId="578" priority="1064" stopIfTrue="1">
      <formula>$F606=""</formula>
    </cfRule>
    <cfRule type="expression" dxfId="577" priority="1065" stopIfTrue="1">
      <formula>#REF!&lt;&gt;""</formula>
    </cfRule>
    <cfRule type="expression" dxfId="576" priority="1066" stopIfTrue="1">
      <formula>AND($G606="",$F606&lt;&gt;"")</formula>
    </cfRule>
  </conditionalFormatting>
  <conditionalFormatting sqref="A65">
    <cfRule type="expression" dxfId="575" priority="1062" stopIfTrue="1">
      <formula>$C65=""</formula>
    </cfRule>
    <cfRule type="expression" dxfId="574" priority="1063" stopIfTrue="1">
      <formula>$G65&lt;&gt;""</formula>
    </cfRule>
  </conditionalFormatting>
  <conditionalFormatting sqref="A574:A575">
    <cfRule type="expression" dxfId="573" priority="1041" stopIfTrue="1">
      <formula>$F574=""</formula>
    </cfRule>
    <cfRule type="expression" dxfId="572" priority="1042" stopIfTrue="1">
      <formula>#REF!&lt;&gt;""</formula>
    </cfRule>
    <cfRule type="expression" dxfId="571" priority="1043" stopIfTrue="1">
      <formula>AND($G574="",$F574&lt;&gt;"")</formula>
    </cfRule>
  </conditionalFormatting>
  <conditionalFormatting sqref="A574:A575">
    <cfRule type="expression" dxfId="570" priority="1038" stopIfTrue="1">
      <formula>$F574=""</formula>
    </cfRule>
    <cfRule type="expression" dxfId="569" priority="1039" stopIfTrue="1">
      <formula>#REF!&lt;&gt;""</formula>
    </cfRule>
    <cfRule type="expression" dxfId="568" priority="1040" stopIfTrue="1">
      <formula>AND($G574="",$F574&lt;&gt;"")</formula>
    </cfRule>
  </conditionalFormatting>
  <conditionalFormatting sqref="A574:A575">
    <cfRule type="expression" dxfId="567" priority="1035" stopIfTrue="1">
      <formula>$F574=""</formula>
    </cfRule>
    <cfRule type="expression" dxfId="566" priority="1036" stopIfTrue="1">
      <formula>#REF!&lt;&gt;""</formula>
    </cfRule>
    <cfRule type="expression" dxfId="565" priority="1037" stopIfTrue="1">
      <formula>AND($G574="",$F574&lt;&gt;"")</formula>
    </cfRule>
  </conditionalFormatting>
  <conditionalFormatting sqref="A574:A575">
    <cfRule type="expression" dxfId="564" priority="1032" stopIfTrue="1">
      <formula>$F574=""</formula>
    </cfRule>
    <cfRule type="expression" dxfId="563" priority="1033" stopIfTrue="1">
      <formula>#REF!&lt;&gt;""</formula>
    </cfRule>
    <cfRule type="expression" dxfId="562" priority="1034" stopIfTrue="1">
      <formula>AND($G574="",$F574&lt;&gt;"")</formula>
    </cfRule>
  </conditionalFormatting>
  <conditionalFormatting sqref="A574:A575">
    <cfRule type="expression" dxfId="561" priority="1029" stopIfTrue="1">
      <formula>$F574=""</formula>
    </cfRule>
    <cfRule type="expression" dxfId="560" priority="1030" stopIfTrue="1">
      <formula>#REF!&lt;&gt;""</formula>
    </cfRule>
    <cfRule type="expression" dxfId="559" priority="1031" stopIfTrue="1">
      <formula>AND($G574="",$F574&lt;&gt;"")</formula>
    </cfRule>
  </conditionalFormatting>
  <conditionalFormatting sqref="A574">
    <cfRule type="expression" dxfId="558" priority="1026" stopIfTrue="1">
      <formula>$F574=""</formula>
    </cfRule>
    <cfRule type="expression" dxfId="557" priority="1027" stopIfTrue="1">
      <formula>#REF!&lt;&gt;""</formula>
    </cfRule>
    <cfRule type="expression" dxfId="556" priority="1028" stopIfTrue="1">
      <formula>AND($G574="",$F574&lt;&gt;"")</formula>
    </cfRule>
  </conditionalFormatting>
  <conditionalFormatting sqref="A574">
    <cfRule type="expression" dxfId="555" priority="1023" stopIfTrue="1">
      <formula>$F574=""</formula>
    </cfRule>
    <cfRule type="expression" dxfId="554" priority="1024" stopIfTrue="1">
      <formula>#REF!&lt;&gt;""</formula>
    </cfRule>
    <cfRule type="expression" dxfId="553" priority="1025" stopIfTrue="1">
      <formula>AND($G574="",$F574&lt;&gt;"")</formula>
    </cfRule>
  </conditionalFormatting>
  <conditionalFormatting sqref="A574">
    <cfRule type="expression" dxfId="552" priority="1020" stopIfTrue="1">
      <formula>$F574=""</formula>
    </cfRule>
    <cfRule type="expression" dxfId="551" priority="1021" stopIfTrue="1">
      <formula>#REF!&lt;&gt;""</formula>
    </cfRule>
    <cfRule type="expression" dxfId="550" priority="1022" stopIfTrue="1">
      <formula>AND($G574="",$F574&lt;&gt;"")</formula>
    </cfRule>
  </conditionalFormatting>
  <conditionalFormatting sqref="A649">
    <cfRule type="expression" dxfId="549" priority="982" stopIfTrue="1">
      <formula>$C649=""</formula>
    </cfRule>
    <cfRule type="expression" dxfId="548" priority="983" stopIfTrue="1">
      <formula>$G649&lt;&gt;""</formula>
    </cfRule>
  </conditionalFormatting>
  <conditionalFormatting sqref="E647:E651">
    <cfRule type="expression" dxfId="547" priority="980" stopIfTrue="1">
      <formula>$C647=""</formula>
    </cfRule>
    <cfRule type="expression" dxfId="546" priority="981" stopIfTrue="1">
      <formula>$D647&lt;&gt;""</formula>
    </cfRule>
  </conditionalFormatting>
  <conditionalFormatting sqref="E646">
    <cfRule type="expression" dxfId="545" priority="978" stopIfTrue="1">
      <formula>$C646=""</formula>
    </cfRule>
    <cfRule type="expression" dxfId="544" priority="979" stopIfTrue="1">
      <formula>$D646&lt;&gt;""</formula>
    </cfRule>
  </conditionalFormatting>
  <conditionalFormatting sqref="A518">
    <cfRule type="expression" dxfId="543" priority="976" stopIfTrue="1">
      <formula>$C518=""</formula>
    </cfRule>
    <cfRule type="expression" dxfId="542" priority="977" stopIfTrue="1">
      <formula>$D518&lt;&gt;""</formula>
    </cfRule>
  </conditionalFormatting>
  <conditionalFormatting sqref="A518">
    <cfRule type="expression" dxfId="541" priority="974" stopIfTrue="1">
      <formula>$D518=""</formula>
    </cfRule>
    <cfRule type="expression" dxfId="540" priority="975" stopIfTrue="1">
      <formula>$E518&lt;&gt;""</formula>
    </cfRule>
  </conditionalFormatting>
  <conditionalFormatting sqref="A518">
    <cfRule type="expression" dxfId="539" priority="972" stopIfTrue="1">
      <formula>$D518=""</formula>
    </cfRule>
    <cfRule type="expression" dxfId="538" priority="973" stopIfTrue="1">
      <formula>$E518&lt;&gt;""</formula>
    </cfRule>
  </conditionalFormatting>
  <conditionalFormatting sqref="A518">
    <cfRule type="expression" dxfId="537" priority="970" stopIfTrue="1">
      <formula>$C518=""</formula>
    </cfRule>
    <cfRule type="expression" dxfId="536" priority="971" stopIfTrue="1">
      <formula>$D518&lt;&gt;""</formula>
    </cfRule>
  </conditionalFormatting>
  <conditionalFormatting sqref="A518">
    <cfRule type="expression" dxfId="535" priority="968" stopIfTrue="1">
      <formula>$D518=""</formula>
    </cfRule>
    <cfRule type="expression" dxfId="534" priority="969" stopIfTrue="1">
      <formula>$E518&lt;&gt;""</formula>
    </cfRule>
  </conditionalFormatting>
  <conditionalFormatting sqref="E519:E524">
    <cfRule type="expression" dxfId="533" priority="966" stopIfTrue="1">
      <formula>$C519=""</formula>
    </cfRule>
    <cfRule type="expression" dxfId="532" priority="967" stopIfTrue="1">
      <formula>$G519&lt;&gt;""</formula>
    </cfRule>
  </conditionalFormatting>
  <conditionalFormatting sqref="C311:C315">
    <cfRule type="expression" dxfId="531" priority="725" stopIfTrue="1">
      <formula>$D311=""</formula>
    </cfRule>
    <cfRule type="expression" dxfId="530" priority="726" stopIfTrue="1">
      <formula>$E311&lt;&gt;""</formula>
    </cfRule>
  </conditionalFormatting>
  <conditionalFormatting sqref="C311:C315">
    <cfRule type="expression" dxfId="529" priority="723" stopIfTrue="1">
      <formula>$D311=""</formula>
    </cfRule>
    <cfRule type="expression" dxfId="528" priority="724" stopIfTrue="1">
      <formula>$H311&lt;&gt;""</formula>
    </cfRule>
  </conditionalFormatting>
  <conditionalFormatting sqref="C311:C315">
    <cfRule type="expression" dxfId="527" priority="721" stopIfTrue="1">
      <formula>$D311=""</formula>
    </cfRule>
    <cfRule type="expression" dxfId="526" priority="722" stopIfTrue="1">
      <formula>$H311&lt;&gt;""</formula>
    </cfRule>
  </conditionalFormatting>
  <conditionalFormatting sqref="E655:E657 B652:K654">
    <cfRule type="expression" dxfId="525" priority="683" stopIfTrue="1">
      <formula>$C652=""</formula>
    </cfRule>
    <cfRule type="expression" dxfId="524" priority="684" stopIfTrue="1">
      <formula>$D652&lt;&gt;""</formula>
    </cfRule>
  </conditionalFormatting>
  <conditionalFormatting sqref="A652">
    <cfRule type="expression" dxfId="523" priority="680" stopIfTrue="1">
      <formula>$F652=""</formula>
    </cfRule>
    <cfRule type="expression" dxfId="522" priority="681" stopIfTrue="1">
      <formula>#REF!&lt;&gt;""</formula>
    </cfRule>
    <cfRule type="expression" dxfId="521" priority="682" stopIfTrue="1">
      <formula>AND($G652="",$F652&lt;&gt;"")</formula>
    </cfRule>
  </conditionalFormatting>
  <conditionalFormatting sqref="B653:B654">
    <cfRule type="expression" dxfId="520" priority="678" stopIfTrue="1">
      <formula>$C652=""</formula>
    </cfRule>
    <cfRule type="expression" dxfId="519" priority="679" stopIfTrue="1">
      <formula>$D652&lt;&gt;""</formula>
    </cfRule>
  </conditionalFormatting>
  <conditionalFormatting sqref="A652">
    <cfRule type="expression" dxfId="518" priority="675" stopIfTrue="1">
      <formula>$F652=""</formula>
    </cfRule>
    <cfRule type="expression" dxfId="517" priority="676" stopIfTrue="1">
      <formula>#REF!&lt;&gt;""</formula>
    </cfRule>
    <cfRule type="expression" dxfId="516" priority="677" stopIfTrue="1">
      <formula>AND($G652="",$F652&lt;&gt;"")</formula>
    </cfRule>
  </conditionalFormatting>
  <conditionalFormatting sqref="A652">
    <cfRule type="expression" dxfId="515" priority="672" stopIfTrue="1">
      <formula>$F652=""</formula>
    </cfRule>
    <cfRule type="expression" dxfId="514" priority="673" stopIfTrue="1">
      <formula>#REF!&lt;&gt;""</formula>
    </cfRule>
    <cfRule type="expression" dxfId="513" priority="674" stopIfTrue="1">
      <formula>AND($G652="",$F652&lt;&gt;"")</formula>
    </cfRule>
  </conditionalFormatting>
  <conditionalFormatting sqref="A652">
    <cfRule type="expression" dxfId="512" priority="669" stopIfTrue="1">
      <formula>$F652=""</formula>
    </cfRule>
    <cfRule type="expression" dxfId="511" priority="670" stopIfTrue="1">
      <formula>#REF!&lt;&gt;""</formula>
    </cfRule>
    <cfRule type="expression" dxfId="510" priority="671" stopIfTrue="1">
      <formula>AND($G652="",$F652&lt;&gt;"")</formula>
    </cfRule>
  </conditionalFormatting>
  <conditionalFormatting sqref="B655:F657 I655:I656 J655:K657">
    <cfRule type="expression" dxfId="509" priority="667" stopIfTrue="1">
      <formula>$C655=""</formula>
    </cfRule>
    <cfRule type="expression" dxfId="508" priority="668" stopIfTrue="1">
      <formula>$D655&lt;&gt;""</formula>
    </cfRule>
  </conditionalFormatting>
  <conditionalFormatting sqref="B655:B657">
    <cfRule type="expression" dxfId="507" priority="665" stopIfTrue="1">
      <formula>$C654=""</formula>
    </cfRule>
    <cfRule type="expression" dxfId="506" priority="666" stopIfTrue="1">
      <formula>$D654&lt;&gt;""</formula>
    </cfRule>
  </conditionalFormatting>
  <conditionalFormatting sqref="B655:F657 I655:I656">
    <cfRule type="expression" dxfId="505" priority="663" stopIfTrue="1">
      <formula>$C655=""</formula>
    </cfRule>
    <cfRule type="expression" dxfId="504" priority="664" stopIfTrue="1">
      <formula>$D655&lt;&gt;""</formula>
    </cfRule>
  </conditionalFormatting>
  <conditionalFormatting sqref="A655">
    <cfRule type="expression" dxfId="503" priority="660" stopIfTrue="1">
      <formula>$F655=""</formula>
    </cfRule>
    <cfRule type="expression" dxfId="502" priority="661" stopIfTrue="1">
      <formula>#REF!&lt;&gt;""</formula>
    </cfRule>
    <cfRule type="expression" dxfId="501" priority="662" stopIfTrue="1">
      <formula>AND($G655="",$F655&lt;&gt;"")</formula>
    </cfRule>
  </conditionalFormatting>
  <conditionalFormatting sqref="A655">
    <cfRule type="expression" dxfId="500" priority="657" stopIfTrue="1">
      <formula>$F655=""</formula>
    </cfRule>
    <cfRule type="expression" dxfId="499" priority="658" stopIfTrue="1">
      <formula>#REF!&lt;&gt;""</formula>
    </cfRule>
    <cfRule type="expression" dxfId="498" priority="659" stopIfTrue="1">
      <formula>AND($G655="",$F655&lt;&gt;"")</formula>
    </cfRule>
  </conditionalFormatting>
  <conditionalFormatting sqref="A655">
    <cfRule type="expression" dxfId="497" priority="654" stopIfTrue="1">
      <formula>$F655=""</formula>
    </cfRule>
    <cfRule type="expression" dxfId="496" priority="655" stopIfTrue="1">
      <formula>#REF!&lt;&gt;""</formula>
    </cfRule>
    <cfRule type="expression" dxfId="495" priority="656" stopIfTrue="1">
      <formula>AND($G655="",$F655&lt;&gt;"")</formula>
    </cfRule>
  </conditionalFormatting>
  <conditionalFormatting sqref="A655">
    <cfRule type="expression" dxfId="494" priority="651" stopIfTrue="1">
      <formula>$F655=""</formula>
    </cfRule>
    <cfRule type="expression" dxfId="493" priority="652" stopIfTrue="1">
      <formula>#REF!&lt;&gt;""</formula>
    </cfRule>
    <cfRule type="expression" dxfId="492" priority="653" stopIfTrue="1">
      <formula>AND($G655="",$F655&lt;&gt;"")</formula>
    </cfRule>
  </conditionalFormatting>
  <conditionalFormatting sqref="A655">
    <cfRule type="expression" dxfId="491" priority="649" stopIfTrue="1">
      <formula>$C655=""</formula>
    </cfRule>
    <cfRule type="expression" dxfId="490" priority="650" stopIfTrue="1">
      <formula>$G655&lt;&gt;""</formula>
    </cfRule>
  </conditionalFormatting>
  <conditionalFormatting sqref="B652">
    <cfRule type="expression" dxfId="489" priority="647" stopIfTrue="1">
      <formula>#REF!=""</formula>
    </cfRule>
    <cfRule type="expression" dxfId="488" priority="648" stopIfTrue="1">
      <formula>#REF!&lt;&gt;""</formula>
    </cfRule>
  </conditionalFormatting>
  <conditionalFormatting sqref="A523">
    <cfRule type="expression" dxfId="487" priority="582" stopIfTrue="1">
      <formula>$C523=""</formula>
    </cfRule>
    <cfRule type="expression" dxfId="486" priority="583" stopIfTrue="1">
      <formula>$G523&lt;&gt;""</formula>
    </cfRule>
  </conditionalFormatting>
  <conditionalFormatting sqref="A523">
    <cfRule type="expression" dxfId="485" priority="579" stopIfTrue="1">
      <formula>$F523=""</formula>
    </cfRule>
    <cfRule type="expression" dxfId="484" priority="580" stopIfTrue="1">
      <formula>#REF!&lt;&gt;""</formula>
    </cfRule>
    <cfRule type="expression" dxfId="483" priority="581" stopIfTrue="1">
      <formula>AND($G523="",$F523&lt;&gt;"")</formula>
    </cfRule>
  </conditionalFormatting>
  <conditionalFormatting sqref="A523">
    <cfRule type="expression" dxfId="482" priority="577" stopIfTrue="1">
      <formula>$C523=""</formula>
    </cfRule>
    <cfRule type="expression" dxfId="481" priority="578" stopIfTrue="1">
      <formula>$E523&lt;&gt;""</formula>
    </cfRule>
  </conditionalFormatting>
  <conditionalFormatting sqref="A522">
    <cfRule type="expression" dxfId="480" priority="575" stopIfTrue="1">
      <formula>$C522=""</formula>
    </cfRule>
    <cfRule type="expression" dxfId="479" priority="576" stopIfTrue="1">
      <formula>$G522&lt;&gt;""</formula>
    </cfRule>
  </conditionalFormatting>
  <conditionalFormatting sqref="A575">
    <cfRule type="expression" dxfId="478" priority="536" stopIfTrue="1">
      <formula>$F575=""</formula>
    </cfRule>
    <cfRule type="expression" dxfId="477" priority="537" stopIfTrue="1">
      <formula>#REF!&lt;&gt;""</formula>
    </cfRule>
    <cfRule type="expression" dxfId="476" priority="538" stopIfTrue="1">
      <formula>AND($G575="",$F575&lt;&gt;"")</formula>
    </cfRule>
  </conditionalFormatting>
  <conditionalFormatting sqref="A575">
    <cfRule type="expression" dxfId="475" priority="533" stopIfTrue="1">
      <formula>$F575=""</formula>
    </cfRule>
    <cfRule type="expression" dxfId="474" priority="534" stopIfTrue="1">
      <formula>#REF!&lt;&gt;""</formula>
    </cfRule>
    <cfRule type="expression" dxfId="473" priority="535" stopIfTrue="1">
      <formula>AND($G575="",$F575&lt;&gt;"")</formula>
    </cfRule>
  </conditionalFormatting>
  <conditionalFormatting sqref="A575">
    <cfRule type="expression" dxfId="472" priority="530" stopIfTrue="1">
      <formula>$F575=""</formula>
    </cfRule>
    <cfRule type="expression" dxfId="471" priority="531" stopIfTrue="1">
      <formula>#REF!&lt;&gt;""</formula>
    </cfRule>
    <cfRule type="expression" dxfId="470" priority="532" stopIfTrue="1">
      <formula>AND($G575="",$F575&lt;&gt;"")</formula>
    </cfRule>
  </conditionalFormatting>
  <conditionalFormatting sqref="A644">
    <cfRule type="expression" dxfId="469" priority="527" stopIfTrue="1">
      <formula>$G644=""</formula>
    </cfRule>
    <cfRule type="expression" dxfId="468" priority="528" stopIfTrue="1">
      <formula>#REF!&lt;&gt;""</formula>
    </cfRule>
    <cfRule type="expression" dxfId="467" priority="529" stopIfTrue="1">
      <formula>AND($H644="",$G644&lt;&gt;"")</formula>
    </cfRule>
  </conditionalFormatting>
  <conditionalFormatting sqref="A644">
    <cfRule type="expression" dxfId="466" priority="524" stopIfTrue="1">
      <formula>$G644=""</formula>
    </cfRule>
    <cfRule type="expression" dxfId="465" priority="525" stopIfTrue="1">
      <formula>#REF!&lt;&gt;""</formula>
    </cfRule>
    <cfRule type="expression" dxfId="464" priority="526" stopIfTrue="1">
      <formula>AND($H644="",$G644&lt;&gt;"")</formula>
    </cfRule>
  </conditionalFormatting>
  <conditionalFormatting sqref="A644">
    <cfRule type="expression" dxfId="463" priority="521" stopIfTrue="1">
      <formula>$G644=""</formula>
    </cfRule>
    <cfRule type="expression" dxfId="462" priority="522" stopIfTrue="1">
      <formula>#REF!&lt;&gt;""</formula>
    </cfRule>
    <cfRule type="expression" dxfId="461" priority="523" stopIfTrue="1">
      <formula>AND($H644="",$G644&lt;&gt;"")</formula>
    </cfRule>
  </conditionalFormatting>
  <conditionalFormatting sqref="A644">
    <cfRule type="expression" dxfId="460" priority="518" stopIfTrue="1">
      <formula>$G644=""</formula>
    </cfRule>
    <cfRule type="expression" dxfId="459" priority="519" stopIfTrue="1">
      <formula>#REF!&lt;&gt;""</formula>
    </cfRule>
    <cfRule type="expression" dxfId="458" priority="520" stopIfTrue="1">
      <formula>AND($H644="",$G644&lt;&gt;"")</formula>
    </cfRule>
  </conditionalFormatting>
  <conditionalFormatting sqref="A644">
    <cfRule type="expression" dxfId="457" priority="515" stopIfTrue="1">
      <formula>$F644=""</formula>
    </cfRule>
    <cfRule type="expression" dxfId="456" priority="516" stopIfTrue="1">
      <formula>$H644&lt;&gt;""</formula>
    </cfRule>
    <cfRule type="expression" dxfId="455" priority="517" stopIfTrue="1">
      <formula>AND($G644="",$F644&lt;&gt;"")</formula>
    </cfRule>
  </conditionalFormatting>
  <conditionalFormatting sqref="A644">
    <cfRule type="expression" dxfId="454" priority="512" stopIfTrue="1">
      <formula>$F644=""</formula>
    </cfRule>
    <cfRule type="expression" dxfId="453" priority="513" stopIfTrue="1">
      <formula>$H644&lt;&gt;""</formula>
    </cfRule>
    <cfRule type="expression" dxfId="452" priority="514" stopIfTrue="1">
      <formula>AND($G644="",$F644&lt;&gt;"")</formula>
    </cfRule>
  </conditionalFormatting>
  <conditionalFormatting sqref="A639">
    <cfRule type="expression" dxfId="451" priority="509" stopIfTrue="1">
      <formula>$G639=""</formula>
    </cfRule>
    <cfRule type="expression" dxfId="450" priority="510" stopIfTrue="1">
      <formula>#REF!&lt;&gt;""</formula>
    </cfRule>
    <cfRule type="expression" dxfId="449" priority="511" stopIfTrue="1">
      <formula>AND($H639="",$G639&lt;&gt;"")</formula>
    </cfRule>
  </conditionalFormatting>
  <conditionalFormatting sqref="A639">
    <cfRule type="expression" dxfId="448" priority="506" stopIfTrue="1">
      <formula>$G639=""</formula>
    </cfRule>
    <cfRule type="expression" dxfId="447" priority="507" stopIfTrue="1">
      <formula>#REF!&lt;&gt;""</formula>
    </cfRule>
    <cfRule type="expression" dxfId="446" priority="508" stopIfTrue="1">
      <formula>AND($H639="",$G639&lt;&gt;"")</formula>
    </cfRule>
  </conditionalFormatting>
  <conditionalFormatting sqref="A639">
    <cfRule type="expression" dxfId="445" priority="503" stopIfTrue="1">
      <formula>$G639=""</formula>
    </cfRule>
    <cfRule type="expression" dxfId="444" priority="504" stopIfTrue="1">
      <formula>#REF!&lt;&gt;""</formula>
    </cfRule>
    <cfRule type="expression" dxfId="443" priority="505" stopIfTrue="1">
      <formula>AND($H639="",$G639&lt;&gt;"")</formula>
    </cfRule>
  </conditionalFormatting>
  <conditionalFormatting sqref="A639">
    <cfRule type="expression" dxfId="442" priority="500" stopIfTrue="1">
      <formula>$G639=""</formula>
    </cfRule>
    <cfRule type="expression" dxfId="441" priority="501" stopIfTrue="1">
      <formula>#REF!&lt;&gt;""</formula>
    </cfRule>
    <cfRule type="expression" dxfId="440" priority="502" stopIfTrue="1">
      <formula>AND($H639="",$G639&lt;&gt;"")</formula>
    </cfRule>
  </conditionalFormatting>
  <conditionalFormatting sqref="A639">
    <cfRule type="expression" dxfId="439" priority="497" stopIfTrue="1">
      <formula>$F639=""</formula>
    </cfRule>
    <cfRule type="expression" dxfId="438" priority="498" stopIfTrue="1">
      <formula>$H639&lt;&gt;""</formula>
    </cfRule>
    <cfRule type="expression" dxfId="437" priority="499" stopIfTrue="1">
      <formula>AND($G639="",$F639&lt;&gt;"")</formula>
    </cfRule>
  </conditionalFormatting>
  <conditionalFormatting sqref="A639">
    <cfRule type="expression" dxfId="436" priority="494" stopIfTrue="1">
      <formula>$F639=""</formula>
    </cfRule>
    <cfRule type="expression" dxfId="435" priority="495" stopIfTrue="1">
      <formula>$H639&lt;&gt;""</formula>
    </cfRule>
    <cfRule type="expression" dxfId="434" priority="496" stopIfTrue="1">
      <formula>AND($G639="",$F639&lt;&gt;"")</formula>
    </cfRule>
  </conditionalFormatting>
  <conditionalFormatting sqref="A635">
    <cfRule type="expression" dxfId="433" priority="491" stopIfTrue="1">
      <formula>$F635=""</formula>
    </cfRule>
    <cfRule type="expression" dxfId="432" priority="492" stopIfTrue="1">
      <formula>#REF!&lt;&gt;""</formula>
    </cfRule>
    <cfRule type="expression" dxfId="431" priority="493" stopIfTrue="1">
      <formula>AND($G635="",$F635&lt;&gt;"")</formula>
    </cfRule>
  </conditionalFormatting>
  <conditionalFormatting sqref="A635">
    <cfRule type="expression" dxfId="430" priority="488" stopIfTrue="1">
      <formula>$F635=""</formula>
    </cfRule>
    <cfRule type="expression" dxfId="429" priority="489" stopIfTrue="1">
      <formula>#REF!&lt;&gt;""</formula>
    </cfRule>
    <cfRule type="expression" dxfId="428" priority="490" stopIfTrue="1">
      <formula>AND($G635="",$F635&lt;&gt;"")</formula>
    </cfRule>
  </conditionalFormatting>
  <conditionalFormatting sqref="A635">
    <cfRule type="expression" dxfId="427" priority="485" stopIfTrue="1">
      <formula>$F635=""</formula>
    </cfRule>
    <cfRule type="expression" dxfId="426" priority="486" stopIfTrue="1">
      <formula>#REF!&lt;&gt;""</formula>
    </cfRule>
    <cfRule type="expression" dxfId="425" priority="487" stopIfTrue="1">
      <formula>AND($G635="",$F635&lt;&gt;"")</formula>
    </cfRule>
  </conditionalFormatting>
  <conditionalFormatting sqref="A644">
    <cfRule type="expression" dxfId="424" priority="482" stopIfTrue="1">
      <formula>$G644=""</formula>
    </cfRule>
    <cfRule type="expression" dxfId="423" priority="483" stopIfTrue="1">
      <formula>#REF!&lt;&gt;""</formula>
    </cfRule>
    <cfRule type="expression" dxfId="422" priority="484" stopIfTrue="1">
      <formula>AND($H644="",$G644&lt;&gt;"")</formula>
    </cfRule>
  </conditionalFormatting>
  <conditionalFormatting sqref="A644">
    <cfRule type="expression" dxfId="421" priority="479" stopIfTrue="1">
      <formula>$G644=""</formula>
    </cfRule>
    <cfRule type="expression" dxfId="420" priority="480" stopIfTrue="1">
      <formula>#REF!&lt;&gt;""</formula>
    </cfRule>
    <cfRule type="expression" dxfId="419" priority="481" stopIfTrue="1">
      <formula>AND($H644="",$G644&lt;&gt;"")</formula>
    </cfRule>
  </conditionalFormatting>
  <conditionalFormatting sqref="A644">
    <cfRule type="expression" dxfId="418" priority="476" stopIfTrue="1">
      <formula>$G644=""</formula>
    </cfRule>
    <cfRule type="expression" dxfId="417" priority="477" stopIfTrue="1">
      <formula>#REF!&lt;&gt;""</formula>
    </cfRule>
    <cfRule type="expression" dxfId="416" priority="478" stopIfTrue="1">
      <formula>AND($H644="",$G644&lt;&gt;"")</formula>
    </cfRule>
  </conditionalFormatting>
  <conditionalFormatting sqref="A644">
    <cfRule type="expression" dxfId="415" priority="473" stopIfTrue="1">
      <formula>$G644=""</formula>
    </cfRule>
    <cfRule type="expression" dxfId="414" priority="474" stopIfTrue="1">
      <formula>#REF!&lt;&gt;""</formula>
    </cfRule>
    <cfRule type="expression" dxfId="413" priority="475" stopIfTrue="1">
      <formula>AND($H644="",$G644&lt;&gt;"")</formula>
    </cfRule>
  </conditionalFormatting>
  <conditionalFormatting sqref="A644">
    <cfRule type="expression" dxfId="412" priority="470" stopIfTrue="1">
      <formula>$F644=""</formula>
    </cfRule>
    <cfRule type="expression" dxfId="411" priority="471" stopIfTrue="1">
      <formula>$H644&lt;&gt;""</formula>
    </cfRule>
    <cfRule type="expression" dxfId="410" priority="472" stopIfTrue="1">
      <formula>AND($G644="",$F644&lt;&gt;"")</formula>
    </cfRule>
  </conditionalFormatting>
  <conditionalFormatting sqref="A644">
    <cfRule type="expression" dxfId="409" priority="467" stopIfTrue="1">
      <formula>$F644=""</formula>
    </cfRule>
    <cfRule type="expression" dxfId="408" priority="468" stopIfTrue="1">
      <formula>$H644&lt;&gt;""</formula>
    </cfRule>
    <cfRule type="expression" dxfId="407" priority="469" stopIfTrue="1">
      <formula>AND($G644="",$F644&lt;&gt;"")</formula>
    </cfRule>
  </conditionalFormatting>
  <conditionalFormatting sqref="B232:D238">
    <cfRule type="expression" dxfId="406" priority="465" stopIfTrue="1">
      <formula>$D232=""</formula>
    </cfRule>
    <cfRule type="expression" dxfId="405" priority="466" stopIfTrue="1">
      <formula>$E232&lt;&gt;""</formula>
    </cfRule>
  </conditionalFormatting>
  <conditionalFormatting sqref="B232:B238 D232:D238">
    <cfRule type="expression" dxfId="404" priority="463" stopIfTrue="1">
      <formula>$D232=""</formula>
    </cfRule>
    <cfRule type="expression" dxfId="403" priority="464" stopIfTrue="1">
      <formula>$H232&lt;&gt;""</formula>
    </cfRule>
  </conditionalFormatting>
  <conditionalFormatting sqref="A236">
    <cfRule type="expression" dxfId="402" priority="461" stopIfTrue="1">
      <formula>$C236=""</formula>
    </cfRule>
    <cfRule type="expression" dxfId="401" priority="462" stopIfTrue="1">
      <formula>$G236&lt;&gt;""</formula>
    </cfRule>
  </conditionalFormatting>
  <conditionalFormatting sqref="A236">
    <cfRule type="expression" dxfId="400" priority="458" stopIfTrue="1">
      <formula>$F236=""</formula>
    </cfRule>
    <cfRule type="expression" dxfId="399" priority="459" stopIfTrue="1">
      <formula>#REF!&lt;&gt;""</formula>
    </cfRule>
    <cfRule type="expression" dxfId="398" priority="460" stopIfTrue="1">
      <formula>AND($G236="",$F236&lt;&gt;"")</formula>
    </cfRule>
  </conditionalFormatting>
  <conditionalFormatting sqref="A236">
    <cfRule type="expression" dxfId="397" priority="455" stopIfTrue="1">
      <formula>$F236=""</formula>
    </cfRule>
    <cfRule type="expression" dxfId="396" priority="456" stopIfTrue="1">
      <formula>#REF!&lt;&gt;""</formula>
    </cfRule>
    <cfRule type="expression" dxfId="395" priority="457" stopIfTrue="1">
      <formula>AND($G236="",$F236&lt;&gt;"")</formula>
    </cfRule>
  </conditionalFormatting>
  <conditionalFormatting sqref="A236">
    <cfRule type="expression" dxfId="394" priority="452" stopIfTrue="1">
      <formula>$F236=""</formula>
    </cfRule>
    <cfRule type="expression" dxfId="393" priority="453" stopIfTrue="1">
      <formula>#REF!&lt;&gt;""</formula>
    </cfRule>
    <cfRule type="expression" dxfId="392" priority="454" stopIfTrue="1">
      <formula>AND($G236="",$F236&lt;&gt;"")</formula>
    </cfRule>
  </conditionalFormatting>
  <conditionalFormatting sqref="A236">
    <cfRule type="expression" dxfId="391" priority="449" stopIfTrue="1">
      <formula>$F236=""</formula>
    </cfRule>
    <cfRule type="expression" dxfId="390" priority="450" stopIfTrue="1">
      <formula>#REF!&lt;&gt;""</formula>
    </cfRule>
    <cfRule type="expression" dxfId="389" priority="451" stopIfTrue="1">
      <formula>AND($G236="",$F236&lt;&gt;"")</formula>
    </cfRule>
  </conditionalFormatting>
  <conditionalFormatting sqref="A236">
    <cfRule type="expression" dxfId="388" priority="446" stopIfTrue="1">
      <formula>$F236=""</formula>
    </cfRule>
    <cfRule type="expression" dxfId="387" priority="447" stopIfTrue="1">
      <formula>#REF!&lt;&gt;""</formula>
    </cfRule>
    <cfRule type="expression" dxfId="386" priority="448" stopIfTrue="1">
      <formula>AND($G236="",$F236&lt;&gt;"")</formula>
    </cfRule>
  </conditionalFormatting>
  <conditionalFormatting sqref="A167">
    <cfRule type="expression" dxfId="385" priority="444" stopIfTrue="1">
      <formula>$C167=""</formula>
    </cfRule>
    <cfRule type="expression" dxfId="384" priority="445" stopIfTrue="1">
      <formula>$G167&lt;&gt;""</formula>
    </cfRule>
  </conditionalFormatting>
  <conditionalFormatting sqref="A588">
    <cfRule type="expression" dxfId="383" priority="441" stopIfTrue="1">
      <formula>$G588=""</formula>
    </cfRule>
    <cfRule type="expression" dxfId="382" priority="442" stopIfTrue="1">
      <formula>#REF!&lt;&gt;""</formula>
    </cfRule>
    <cfRule type="expression" dxfId="381" priority="443" stopIfTrue="1">
      <formula>AND($H588="",$G588&lt;&gt;"")</formula>
    </cfRule>
  </conditionalFormatting>
  <conditionalFormatting sqref="A588">
    <cfRule type="expression" dxfId="380" priority="438" stopIfTrue="1">
      <formula>$G588=""</formula>
    </cfRule>
    <cfRule type="expression" dxfId="379" priority="439" stopIfTrue="1">
      <formula>#REF!&lt;&gt;""</formula>
    </cfRule>
    <cfRule type="expression" dxfId="378" priority="440" stopIfTrue="1">
      <formula>AND($H588="",$G588&lt;&gt;"")</formula>
    </cfRule>
  </conditionalFormatting>
  <conditionalFormatting sqref="A588">
    <cfRule type="expression" dxfId="377" priority="435" stopIfTrue="1">
      <formula>$G588=""</formula>
    </cfRule>
    <cfRule type="expression" dxfId="376" priority="436" stopIfTrue="1">
      <formula>#REF!&lt;&gt;""</formula>
    </cfRule>
    <cfRule type="expression" dxfId="375" priority="437" stopIfTrue="1">
      <formula>AND($H588="",$G588&lt;&gt;"")</formula>
    </cfRule>
  </conditionalFormatting>
  <conditionalFormatting sqref="A588">
    <cfRule type="expression" dxfId="374" priority="432" stopIfTrue="1">
      <formula>$G588=""</formula>
    </cfRule>
    <cfRule type="expression" dxfId="373" priority="433" stopIfTrue="1">
      <formula>#REF!&lt;&gt;""</formula>
    </cfRule>
    <cfRule type="expression" dxfId="372" priority="434" stopIfTrue="1">
      <formula>AND($H588="",$G588&lt;&gt;"")</formula>
    </cfRule>
  </conditionalFormatting>
  <conditionalFormatting sqref="A591">
    <cfRule type="expression" dxfId="371" priority="430" stopIfTrue="1">
      <formula>$C591=""</formula>
    </cfRule>
    <cfRule type="expression" dxfId="370" priority="431" stopIfTrue="1">
      <formula>$H591&lt;&gt;""</formula>
    </cfRule>
  </conditionalFormatting>
  <conditionalFormatting sqref="A591">
    <cfRule type="expression" dxfId="369" priority="427" stopIfTrue="1">
      <formula>$G591=""</formula>
    </cfRule>
    <cfRule type="expression" dxfId="368" priority="428" stopIfTrue="1">
      <formula>#REF!&lt;&gt;""</formula>
    </cfRule>
    <cfRule type="expression" dxfId="367" priority="429" stopIfTrue="1">
      <formula>AND($H591="",$G591&lt;&gt;"")</formula>
    </cfRule>
  </conditionalFormatting>
  <conditionalFormatting sqref="A591">
    <cfRule type="expression" dxfId="366" priority="424" stopIfTrue="1">
      <formula>$G591=""</formula>
    </cfRule>
    <cfRule type="expression" dxfId="365" priority="425" stopIfTrue="1">
      <formula>#REF!&lt;&gt;""</formula>
    </cfRule>
    <cfRule type="expression" dxfId="364" priority="426" stopIfTrue="1">
      <formula>AND($H591="",$G591&lt;&gt;"")</formula>
    </cfRule>
  </conditionalFormatting>
  <conditionalFormatting sqref="A591">
    <cfRule type="expression" dxfId="363" priority="421" stopIfTrue="1">
      <formula>$G591=""</formula>
    </cfRule>
    <cfRule type="expression" dxfId="362" priority="422" stopIfTrue="1">
      <formula>#REF!&lt;&gt;""</formula>
    </cfRule>
    <cfRule type="expression" dxfId="361" priority="423" stopIfTrue="1">
      <formula>AND($H591="",$G591&lt;&gt;"")</formula>
    </cfRule>
  </conditionalFormatting>
  <conditionalFormatting sqref="A591">
    <cfRule type="expression" dxfId="360" priority="418" stopIfTrue="1">
      <formula>$G591=""</formula>
    </cfRule>
    <cfRule type="expression" dxfId="359" priority="419" stopIfTrue="1">
      <formula>#REF!&lt;&gt;""</formula>
    </cfRule>
    <cfRule type="expression" dxfId="358" priority="420" stopIfTrue="1">
      <formula>AND($H591="",$G591&lt;&gt;"")</formula>
    </cfRule>
  </conditionalFormatting>
  <conditionalFormatting sqref="A591">
    <cfRule type="expression" dxfId="357" priority="415" stopIfTrue="1">
      <formula>$G591=""</formula>
    </cfRule>
    <cfRule type="expression" dxfId="356" priority="416" stopIfTrue="1">
      <formula>#REF!&lt;&gt;""</formula>
    </cfRule>
    <cfRule type="expression" dxfId="355" priority="417" stopIfTrue="1">
      <formula>AND($H591="",$G591&lt;&gt;"")</formula>
    </cfRule>
  </conditionalFormatting>
  <conditionalFormatting sqref="A592">
    <cfRule type="expression" dxfId="354" priority="412" stopIfTrue="1">
      <formula>$G592=""</formula>
    </cfRule>
    <cfRule type="expression" dxfId="353" priority="413" stopIfTrue="1">
      <formula>#REF!&lt;&gt;""</formula>
    </cfRule>
    <cfRule type="expression" dxfId="352" priority="414" stopIfTrue="1">
      <formula>AND($H592="",$G592&lt;&gt;"")</formula>
    </cfRule>
  </conditionalFormatting>
  <conditionalFormatting sqref="A592">
    <cfRule type="expression" dxfId="351" priority="409" stopIfTrue="1">
      <formula>$G592=""</formula>
    </cfRule>
    <cfRule type="expression" dxfId="350" priority="410" stopIfTrue="1">
      <formula>#REF!&lt;&gt;""</formula>
    </cfRule>
    <cfRule type="expression" dxfId="349" priority="411" stopIfTrue="1">
      <formula>AND($H592="",$G592&lt;&gt;"")</formula>
    </cfRule>
  </conditionalFormatting>
  <conditionalFormatting sqref="A592">
    <cfRule type="expression" dxfId="348" priority="406" stopIfTrue="1">
      <formula>$G592=""</formula>
    </cfRule>
    <cfRule type="expression" dxfId="347" priority="407" stopIfTrue="1">
      <formula>#REF!&lt;&gt;""</formula>
    </cfRule>
    <cfRule type="expression" dxfId="346" priority="408" stopIfTrue="1">
      <formula>AND($H592="",$G592&lt;&gt;"")</formula>
    </cfRule>
  </conditionalFormatting>
  <conditionalFormatting sqref="A592">
    <cfRule type="expression" dxfId="345" priority="403" stopIfTrue="1">
      <formula>$G592=""</formula>
    </cfRule>
    <cfRule type="expression" dxfId="344" priority="404" stopIfTrue="1">
      <formula>#REF!&lt;&gt;""</formula>
    </cfRule>
    <cfRule type="expression" dxfId="343" priority="405" stopIfTrue="1">
      <formula>AND($H592="",$G592&lt;&gt;"")</formula>
    </cfRule>
  </conditionalFormatting>
  <conditionalFormatting sqref="A588">
    <cfRule type="expression" dxfId="342" priority="400" stopIfTrue="1">
      <formula>$F588=""</formula>
    </cfRule>
    <cfRule type="expression" dxfId="341" priority="401" stopIfTrue="1">
      <formula>#REF!&lt;&gt;""</formula>
    </cfRule>
    <cfRule type="expression" dxfId="340" priority="402" stopIfTrue="1">
      <formula>AND($G588="",$F588&lt;&gt;"")</formula>
    </cfRule>
  </conditionalFormatting>
  <conditionalFormatting sqref="A588">
    <cfRule type="expression" dxfId="339" priority="397" stopIfTrue="1">
      <formula>$F588=""</formula>
    </cfRule>
    <cfRule type="expression" dxfId="338" priority="398" stopIfTrue="1">
      <formula>#REF!&lt;&gt;""</formula>
    </cfRule>
    <cfRule type="expression" dxfId="337" priority="399" stopIfTrue="1">
      <formula>AND($G588="",$F588&lt;&gt;"")</formula>
    </cfRule>
  </conditionalFormatting>
  <conditionalFormatting sqref="A588">
    <cfRule type="expression" dxfId="336" priority="394" stopIfTrue="1">
      <formula>$F588=""</formula>
    </cfRule>
    <cfRule type="expression" dxfId="335" priority="395" stopIfTrue="1">
      <formula>#REF!&lt;&gt;""</formula>
    </cfRule>
    <cfRule type="expression" dxfId="334" priority="396" stopIfTrue="1">
      <formula>AND($G588="",$F588&lt;&gt;"")</formula>
    </cfRule>
  </conditionalFormatting>
  <conditionalFormatting sqref="A588">
    <cfRule type="expression" dxfId="333" priority="391" stopIfTrue="1">
      <formula>$F588=""</formula>
    </cfRule>
    <cfRule type="expression" dxfId="332" priority="392" stopIfTrue="1">
      <formula>#REF!&lt;&gt;""</formula>
    </cfRule>
    <cfRule type="expression" dxfId="331" priority="393" stopIfTrue="1">
      <formula>AND($G588="",$F588&lt;&gt;"")</formula>
    </cfRule>
  </conditionalFormatting>
  <conditionalFormatting sqref="A588">
    <cfRule type="expression" dxfId="330" priority="389" stopIfTrue="1">
      <formula>$C588=""</formula>
    </cfRule>
    <cfRule type="expression" dxfId="329" priority="390" stopIfTrue="1">
      <formula>$G588&lt;&gt;""</formula>
    </cfRule>
  </conditionalFormatting>
  <conditionalFormatting sqref="A588">
    <cfRule type="expression" dxfId="328" priority="386" stopIfTrue="1">
      <formula>$F588=""</formula>
    </cfRule>
    <cfRule type="expression" dxfId="327" priority="387" stopIfTrue="1">
      <formula>#REF!&lt;&gt;""</formula>
    </cfRule>
    <cfRule type="expression" dxfId="326" priority="388" stopIfTrue="1">
      <formula>AND($G588="",$F588&lt;&gt;"")</formula>
    </cfRule>
  </conditionalFormatting>
  <conditionalFormatting sqref="A588">
    <cfRule type="expression" dxfId="325" priority="383" stopIfTrue="1">
      <formula>$F588=""</formula>
    </cfRule>
    <cfRule type="expression" dxfId="324" priority="384" stopIfTrue="1">
      <formula>#REF!&lt;&gt;""</formula>
    </cfRule>
    <cfRule type="expression" dxfId="323" priority="385" stopIfTrue="1">
      <formula>AND($G588="",$F588&lt;&gt;"")</formula>
    </cfRule>
  </conditionalFormatting>
  <conditionalFormatting sqref="A588">
    <cfRule type="expression" dxfId="322" priority="380" stopIfTrue="1">
      <formula>$F588=""</formula>
    </cfRule>
    <cfRule type="expression" dxfId="321" priority="381" stopIfTrue="1">
      <formula>#REF!&lt;&gt;""</formula>
    </cfRule>
    <cfRule type="expression" dxfId="320" priority="382" stopIfTrue="1">
      <formula>AND($G588="",$F588&lt;&gt;"")</formula>
    </cfRule>
  </conditionalFormatting>
  <conditionalFormatting sqref="A588">
    <cfRule type="expression" dxfId="319" priority="377" stopIfTrue="1">
      <formula>$F588=""</formula>
    </cfRule>
    <cfRule type="expression" dxfId="318" priority="378" stopIfTrue="1">
      <formula>#REF!&lt;&gt;""</formula>
    </cfRule>
    <cfRule type="expression" dxfId="317" priority="379" stopIfTrue="1">
      <formula>AND($G588="",$F588&lt;&gt;"")</formula>
    </cfRule>
  </conditionalFormatting>
  <conditionalFormatting sqref="A588">
    <cfRule type="expression" dxfId="316" priority="375" stopIfTrue="1">
      <formula>$C588=""</formula>
    </cfRule>
    <cfRule type="expression" dxfId="315" priority="376" stopIfTrue="1">
      <formula>$G588&lt;&gt;""</formula>
    </cfRule>
  </conditionalFormatting>
  <conditionalFormatting sqref="A588">
    <cfRule type="expression" dxfId="314" priority="372" stopIfTrue="1">
      <formula>$F588=""</formula>
    </cfRule>
    <cfRule type="expression" dxfId="313" priority="373" stopIfTrue="1">
      <formula>#REF!&lt;&gt;""</formula>
    </cfRule>
    <cfRule type="expression" dxfId="312" priority="374" stopIfTrue="1">
      <formula>AND($G588="",$F588&lt;&gt;"")</formula>
    </cfRule>
  </conditionalFormatting>
  <conditionalFormatting sqref="A588">
    <cfRule type="expression" dxfId="311" priority="369" stopIfTrue="1">
      <formula>$F588=""</formula>
    </cfRule>
    <cfRule type="expression" dxfId="310" priority="370" stopIfTrue="1">
      <formula>#REF!&lt;&gt;""</formula>
    </cfRule>
    <cfRule type="expression" dxfId="309" priority="371" stopIfTrue="1">
      <formula>AND($G588="",$F588&lt;&gt;"")</formula>
    </cfRule>
  </conditionalFormatting>
  <conditionalFormatting sqref="A588">
    <cfRule type="expression" dxfId="308" priority="366" stopIfTrue="1">
      <formula>$F588=""</formula>
    </cfRule>
    <cfRule type="expression" dxfId="307" priority="367" stopIfTrue="1">
      <formula>#REF!&lt;&gt;""</formula>
    </cfRule>
    <cfRule type="expression" dxfId="306" priority="368" stopIfTrue="1">
      <formula>AND($G588="",$F588&lt;&gt;"")</formula>
    </cfRule>
  </conditionalFormatting>
  <conditionalFormatting sqref="A588">
    <cfRule type="expression" dxfId="305" priority="363" stopIfTrue="1">
      <formula>$F588=""</formula>
    </cfRule>
    <cfRule type="expression" dxfId="304" priority="364" stopIfTrue="1">
      <formula>#REF!&lt;&gt;""</formula>
    </cfRule>
    <cfRule type="expression" dxfId="303" priority="365" stopIfTrue="1">
      <formula>AND($G588="",$F588&lt;&gt;"")</formula>
    </cfRule>
  </conditionalFormatting>
  <conditionalFormatting sqref="A588">
    <cfRule type="expression" dxfId="302" priority="360" stopIfTrue="1">
      <formula>$F588=""</formula>
    </cfRule>
    <cfRule type="expression" dxfId="301" priority="361" stopIfTrue="1">
      <formula>#REF!&lt;&gt;""</formula>
    </cfRule>
    <cfRule type="expression" dxfId="300" priority="362" stopIfTrue="1">
      <formula>AND($G588="",$F588&lt;&gt;"")</formula>
    </cfRule>
  </conditionalFormatting>
  <conditionalFormatting sqref="A588">
    <cfRule type="expression" dxfId="299" priority="357" stopIfTrue="1">
      <formula>$F588=""</formula>
    </cfRule>
    <cfRule type="expression" dxfId="298" priority="358" stopIfTrue="1">
      <formula>#REF!&lt;&gt;""</formula>
    </cfRule>
    <cfRule type="expression" dxfId="297" priority="359" stopIfTrue="1">
      <formula>AND($G588="",$F588&lt;&gt;"")</formula>
    </cfRule>
  </conditionalFormatting>
  <conditionalFormatting sqref="A588">
    <cfRule type="expression" dxfId="296" priority="354" stopIfTrue="1">
      <formula>$F588=""</formula>
    </cfRule>
    <cfRule type="expression" dxfId="295" priority="355" stopIfTrue="1">
      <formula>#REF!&lt;&gt;""</formula>
    </cfRule>
    <cfRule type="expression" dxfId="294" priority="356" stopIfTrue="1">
      <formula>AND($G588="",$F588&lt;&gt;"")</formula>
    </cfRule>
  </conditionalFormatting>
  <conditionalFormatting sqref="A588">
    <cfRule type="expression" dxfId="293" priority="351" stopIfTrue="1">
      <formula>$F588=""</formula>
    </cfRule>
    <cfRule type="expression" dxfId="292" priority="352" stopIfTrue="1">
      <formula>#REF!&lt;&gt;""</formula>
    </cfRule>
    <cfRule type="expression" dxfId="291" priority="353" stopIfTrue="1">
      <formula>AND($G588="",$F588&lt;&gt;"")</formula>
    </cfRule>
  </conditionalFormatting>
  <conditionalFormatting sqref="A588">
    <cfRule type="expression" dxfId="290" priority="348" stopIfTrue="1">
      <formula>$F588=""</formula>
    </cfRule>
    <cfRule type="expression" dxfId="289" priority="349" stopIfTrue="1">
      <formula>#REF!&lt;&gt;""</formula>
    </cfRule>
    <cfRule type="expression" dxfId="288" priority="350" stopIfTrue="1">
      <formula>AND($G588="",$F588&lt;&gt;"")</formula>
    </cfRule>
  </conditionalFormatting>
  <conditionalFormatting sqref="A588">
    <cfRule type="expression" dxfId="287" priority="346" stopIfTrue="1">
      <formula>$C588=""</formula>
    </cfRule>
    <cfRule type="expression" dxfId="286" priority="347" stopIfTrue="1">
      <formula>$G588&lt;&gt;""</formula>
    </cfRule>
  </conditionalFormatting>
  <conditionalFormatting sqref="A588">
    <cfRule type="expression" dxfId="285" priority="343" stopIfTrue="1">
      <formula>$F588=""</formula>
    </cfRule>
    <cfRule type="expression" dxfId="284" priority="344" stopIfTrue="1">
      <formula>#REF!&lt;&gt;""</formula>
    </cfRule>
    <cfRule type="expression" dxfId="283" priority="345" stopIfTrue="1">
      <formula>AND($G588="",$F588&lt;&gt;"")</formula>
    </cfRule>
  </conditionalFormatting>
  <conditionalFormatting sqref="A588">
    <cfRule type="expression" dxfId="282" priority="340" stopIfTrue="1">
      <formula>$F588=""</formula>
    </cfRule>
    <cfRule type="expression" dxfId="281" priority="341" stopIfTrue="1">
      <formula>#REF!&lt;&gt;""</formula>
    </cfRule>
    <cfRule type="expression" dxfId="280" priority="342" stopIfTrue="1">
      <formula>AND($G588="",$F588&lt;&gt;"")</formula>
    </cfRule>
  </conditionalFormatting>
  <conditionalFormatting sqref="A588">
    <cfRule type="expression" dxfId="279" priority="337" stopIfTrue="1">
      <formula>$F588=""</formula>
    </cfRule>
    <cfRule type="expression" dxfId="278" priority="338" stopIfTrue="1">
      <formula>#REF!&lt;&gt;""</formula>
    </cfRule>
    <cfRule type="expression" dxfId="277" priority="339" stopIfTrue="1">
      <formula>AND($G588="",$F588&lt;&gt;"")</formula>
    </cfRule>
  </conditionalFormatting>
  <conditionalFormatting sqref="A588">
    <cfRule type="expression" dxfId="276" priority="334" stopIfTrue="1">
      <formula>$F588=""</formula>
    </cfRule>
    <cfRule type="expression" dxfId="275" priority="335" stopIfTrue="1">
      <formula>#REF!&lt;&gt;""</formula>
    </cfRule>
    <cfRule type="expression" dxfId="274" priority="336" stopIfTrue="1">
      <formula>AND($G588="",$F588&lt;&gt;"")</formula>
    </cfRule>
  </conditionalFormatting>
  <conditionalFormatting sqref="A588">
    <cfRule type="expression" dxfId="273" priority="331" stopIfTrue="1">
      <formula>$F588=""</formula>
    </cfRule>
    <cfRule type="expression" dxfId="272" priority="332" stopIfTrue="1">
      <formula>#REF!&lt;&gt;""</formula>
    </cfRule>
    <cfRule type="expression" dxfId="271" priority="333" stopIfTrue="1">
      <formula>AND($G588="",$F588&lt;&gt;"")</formula>
    </cfRule>
  </conditionalFormatting>
  <conditionalFormatting sqref="A588">
    <cfRule type="expression" dxfId="270" priority="329" stopIfTrue="1">
      <formula>$C588=""</formula>
    </cfRule>
    <cfRule type="expression" dxfId="269" priority="330" stopIfTrue="1">
      <formula>$G588&lt;&gt;""</formula>
    </cfRule>
  </conditionalFormatting>
  <conditionalFormatting sqref="A588">
    <cfRule type="expression" dxfId="268" priority="326" stopIfTrue="1">
      <formula>$F588=""</formula>
    </cfRule>
    <cfRule type="expression" dxfId="267" priority="327" stopIfTrue="1">
      <formula>#REF!&lt;&gt;""</formula>
    </cfRule>
    <cfRule type="expression" dxfId="266" priority="328" stopIfTrue="1">
      <formula>AND($G588="",$F588&lt;&gt;"")</formula>
    </cfRule>
  </conditionalFormatting>
  <conditionalFormatting sqref="A588">
    <cfRule type="expression" dxfId="265" priority="323" stopIfTrue="1">
      <formula>$F588=""</formula>
    </cfRule>
    <cfRule type="expression" dxfId="264" priority="324" stopIfTrue="1">
      <formula>#REF!&lt;&gt;""</formula>
    </cfRule>
    <cfRule type="expression" dxfId="263" priority="325" stopIfTrue="1">
      <formula>AND($G588="",$F588&lt;&gt;"")</formula>
    </cfRule>
  </conditionalFormatting>
  <conditionalFormatting sqref="A588">
    <cfRule type="expression" dxfId="262" priority="320" stopIfTrue="1">
      <formula>$F588=""</formula>
    </cfRule>
    <cfRule type="expression" dxfId="261" priority="321" stopIfTrue="1">
      <formula>#REF!&lt;&gt;""</formula>
    </cfRule>
    <cfRule type="expression" dxfId="260" priority="322" stopIfTrue="1">
      <formula>AND($G588="",$F588&lt;&gt;"")</formula>
    </cfRule>
  </conditionalFormatting>
  <conditionalFormatting sqref="A588">
    <cfRule type="expression" dxfId="259" priority="317" stopIfTrue="1">
      <formula>$F588=""</formula>
    </cfRule>
    <cfRule type="expression" dxfId="258" priority="318" stopIfTrue="1">
      <formula>#REF!&lt;&gt;""</formula>
    </cfRule>
    <cfRule type="expression" dxfId="257" priority="319" stopIfTrue="1">
      <formula>AND($G588="",$F588&lt;&gt;"")</formula>
    </cfRule>
  </conditionalFormatting>
  <conditionalFormatting sqref="A588">
    <cfRule type="expression" dxfId="256" priority="315" stopIfTrue="1">
      <formula>$C588=""</formula>
    </cfRule>
    <cfRule type="expression" dxfId="255" priority="316" stopIfTrue="1">
      <formula>$G588&lt;&gt;""</formula>
    </cfRule>
  </conditionalFormatting>
  <conditionalFormatting sqref="A588">
    <cfRule type="expression" dxfId="254" priority="312" stopIfTrue="1">
      <formula>$F588=""</formula>
    </cfRule>
    <cfRule type="expression" dxfId="253" priority="313" stopIfTrue="1">
      <formula>#REF!&lt;&gt;""</formula>
    </cfRule>
    <cfRule type="expression" dxfId="252" priority="314" stopIfTrue="1">
      <formula>AND($G588="",$F588&lt;&gt;"")</formula>
    </cfRule>
  </conditionalFormatting>
  <conditionalFormatting sqref="A588">
    <cfRule type="expression" dxfId="251" priority="309" stopIfTrue="1">
      <formula>$F588=""</formula>
    </cfRule>
    <cfRule type="expression" dxfId="250" priority="310" stopIfTrue="1">
      <formula>#REF!&lt;&gt;""</formula>
    </cfRule>
    <cfRule type="expression" dxfId="249" priority="311" stopIfTrue="1">
      <formula>AND($G588="",$F588&lt;&gt;"")</formula>
    </cfRule>
  </conditionalFormatting>
  <conditionalFormatting sqref="A588">
    <cfRule type="expression" dxfId="248" priority="306" stopIfTrue="1">
      <formula>$F588=""</formula>
    </cfRule>
    <cfRule type="expression" dxfId="247" priority="307" stopIfTrue="1">
      <formula>#REF!&lt;&gt;""</formula>
    </cfRule>
    <cfRule type="expression" dxfId="246" priority="308" stopIfTrue="1">
      <formula>AND($G588="",$F588&lt;&gt;"")</formula>
    </cfRule>
  </conditionalFormatting>
  <conditionalFormatting sqref="A588">
    <cfRule type="expression" dxfId="245" priority="303" stopIfTrue="1">
      <formula>$F588=""</formula>
    </cfRule>
    <cfRule type="expression" dxfId="244" priority="304" stopIfTrue="1">
      <formula>#REF!&lt;&gt;""</formula>
    </cfRule>
    <cfRule type="expression" dxfId="243" priority="305" stopIfTrue="1">
      <formula>AND($G588="",$F588&lt;&gt;"")</formula>
    </cfRule>
  </conditionalFormatting>
  <conditionalFormatting sqref="A588">
    <cfRule type="expression" dxfId="242" priority="300" stopIfTrue="1">
      <formula>$F588=""</formula>
    </cfRule>
    <cfRule type="expression" dxfId="241" priority="301" stopIfTrue="1">
      <formula>#REF!&lt;&gt;""</formula>
    </cfRule>
    <cfRule type="expression" dxfId="240" priority="302" stopIfTrue="1">
      <formula>AND($G588="",$F588&lt;&gt;"")</formula>
    </cfRule>
  </conditionalFormatting>
  <conditionalFormatting sqref="A588">
    <cfRule type="expression" dxfId="239" priority="297" stopIfTrue="1">
      <formula>$F588=""</formula>
    </cfRule>
    <cfRule type="expression" dxfId="238" priority="298" stopIfTrue="1">
      <formula>#REF!&lt;&gt;""</formula>
    </cfRule>
    <cfRule type="expression" dxfId="237" priority="299" stopIfTrue="1">
      <formula>AND($G588="",$F588&lt;&gt;"")</formula>
    </cfRule>
  </conditionalFormatting>
  <conditionalFormatting sqref="A588">
    <cfRule type="expression" dxfId="236" priority="295" stopIfTrue="1">
      <formula>$C588=""</formula>
    </cfRule>
    <cfRule type="expression" dxfId="235" priority="296" stopIfTrue="1">
      <formula>$G588&lt;&gt;""</formula>
    </cfRule>
  </conditionalFormatting>
  <conditionalFormatting sqref="A588">
    <cfRule type="expression" dxfId="234" priority="292" stopIfTrue="1">
      <formula>$F588=""</formula>
    </cfRule>
    <cfRule type="expression" dxfId="233" priority="293" stopIfTrue="1">
      <formula>#REF!&lt;&gt;""</formula>
    </cfRule>
    <cfRule type="expression" dxfId="232" priority="294" stopIfTrue="1">
      <formula>AND($G588="",$F588&lt;&gt;"")</formula>
    </cfRule>
  </conditionalFormatting>
  <conditionalFormatting sqref="A588">
    <cfRule type="expression" dxfId="231" priority="289" stopIfTrue="1">
      <formula>$F588=""</formula>
    </cfRule>
    <cfRule type="expression" dxfId="230" priority="290" stopIfTrue="1">
      <formula>#REF!&lt;&gt;""</formula>
    </cfRule>
    <cfRule type="expression" dxfId="229" priority="291" stopIfTrue="1">
      <formula>AND($G588="",$F588&lt;&gt;"")</formula>
    </cfRule>
  </conditionalFormatting>
  <conditionalFormatting sqref="A588">
    <cfRule type="expression" dxfId="228" priority="286" stopIfTrue="1">
      <formula>$F588=""</formula>
    </cfRule>
    <cfRule type="expression" dxfId="227" priority="287" stopIfTrue="1">
      <formula>#REF!&lt;&gt;""</formula>
    </cfRule>
    <cfRule type="expression" dxfId="226" priority="288" stopIfTrue="1">
      <formula>AND($G588="",$F588&lt;&gt;"")</formula>
    </cfRule>
  </conditionalFormatting>
  <conditionalFormatting sqref="A588">
    <cfRule type="expression" dxfId="225" priority="283" stopIfTrue="1">
      <formula>$F588=""</formula>
    </cfRule>
    <cfRule type="expression" dxfId="224" priority="284" stopIfTrue="1">
      <formula>#REF!&lt;&gt;""</formula>
    </cfRule>
    <cfRule type="expression" dxfId="223" priority="285" stopIfTrue="1">
      <formula>AND($G588="",$F588&lt;&gt;"")</formula>
    </cfRule>
  </conditionalFormatting>
  <conditionalFormatting sqref="A588">
    <cfRule type="expression" dxfId="222" priority="281" stopIfTrue="1">
      <formula>$C588=""</formula>
    </cfRule>
    <cfRule type="expression" dxfId="221" priority="282" stopIfTrue="1">
      <formula>$G588&lt;&gt;""</formula>
    </cfRule>
  </conditionalFormatting>
  <conditionalFormatting sqref="A588">
    <cfRule type="expression" dxfId="220" priority="278" stopIfTrue="1">
      <formula>$F588=""</formula>
    </cfRule>
    <cfRule type="expression" dxfId="219" priority="279" stopIfTrue="1">
      <formula>#REF!&lt;&gt;""</formula>
    </cfRule>
    <cfRule type="expression" dxfId="218" priority="280" stopIfTrue="1">
      <formula>AND($G588="",$F588&lt;&gt;"")</formula>
    </cfRule>
  </conditionalFormatting>
  <conditionalFormatting sqref="A588">
    <cfRule type="expression" dxfId="217" priority="275" stopIfTrue="1">
      <formula>$F588=""</formula>
    </cfRule>
    <cfRule type="expression" dxfId="216" priority="276" stopIfTrue="1">
      <formula>#REF!&lt;&gt;""</formula>
    </cfRule>
    <cfRule type="expression" dxfId="215" priority="277" stopIfTrue="1">
      <formula>AND($G588="",$F588&lt;&gt;"")</formula>
    </cfRule>
  </conditionalFormatting>
  <conditionalFormatting sqref="A588">
    <cfRule type="expression" dxfId="214" priority="272" stopIfTrue="1">
      <formula>$F588=""</formula>
    </cfRule>
    <cfRule type="expression" dxfId="213" priority="273" stopIfTrue="1">
      <formula>#REF!&lt;&gt;""</formula>
    </cfRule>
    <cfRule type="expression" dxfId="212" priority="274" stopIfTrue="1">
      <formula>AND($G588="",$F588&lt;&gt;"")</formula>
    </cfRule>
  </conditionalFormatting>
  <conditionalFormatting sqref="A588">
    <cfRule type="expression" dxfId="211" priority="269" stopIfTrue="1">
      <formula>$F588=""</formula>
    </cfRule>
    <cfRule type="expression" dxfId="210" priority="270" stopIfTrue="1">
      <formula>#REF!&lt;&gt;""</formula>
    </cfRule>
    <cfRule type="expression" dxfId="209" priority="271" stopIfTrue="1">
      <formula>AND($G588="",$F588&lt;&gt;"")</formula>
    </cfRule>
  </conditionalFormatting>
  <conditionalFormatting sqref="A588">
    <cfRule type="expression" dxfId="208" priority="267" stopIfTrue="1">
      <formula>$C588=""</formula>
    </cfRule>
    <cfRule type="expression" dxfId="207" priority="268" stopIfTrue="1">
      <formula>$E588&lt;&gt;""</formula>
    </cfRule>
  </conditionalFormatting>
  <conditionalFormatting sqref="A588">
    <cfRule type="expression" dxfId="206" priority="265" stopIfTrue="1">
      <formula>$C588=""</formula>
    </cfRule>
    <cfRule type="expression" dxfId="205" priority="266" stopIfTrue="1">
      <formula>$E588&lt;&gt;""</formula>
    </cfRule>
  </conditionalFormatting>
  <conditionalFormatting sqref="A588">
    <cfRule type="expression" dxfId="204" priority="263" stopIfTrue="1">
      <formula>$C588=""</formula>
    </cfRule>
    <cfRule type="expression" dxfId="203" priority="264" stopIfTrue="1">
      <formula>$G588&lt;&gt;""</formula>
    </cfRule>
  </conditionalFormatting>
  <conditionalFormatting sqref="A588">
    <cfRule type="expression" dxfId="202" priority="261" stopIfTrue="1">
      <formula>$C588=""</formula>
    </cfRule>
    <cfRule type="expression" dxfId="201" priority="262" stopIfTrue="1">
      <formula>$E588&lt;&gt;""</formula>
    </cfRule>
  </conditionalFormatting>
  <conditionalFormatting sqref="A588">
    <cfRule type="expression" dxfId="200" priority="259" stopIfTrue="1">
      <formula>$C588=""</formula>
    </cfRule>
    <cfRule type="expression" dxfId="199" priority="260" stopIfTrue="1">
      <formula>$E588&lt;&gt;""</formula>
    </cfRule>
  </conditionalFormatting>
  <conditionalFormatting sqref="A588">
    <cfRule type="expression" dxfId="198" priority="257" stopIfTrue="1">
      <formula>$C588=""</formula>
    </cfRule>
    <cfRule type="expression" dxfId="197" priority="258" stopIfTrue="1">
      <formula>$G588&lt;&gt;""</formula>
    </cfRule>
  </conditionalFormatting>
  <conditionalFormatting sqref="A588">
    <cfRule type="expression" dxfId="196" priority="255" stopIfTrue="1">
      <formula>$C588=""</formula>
    </cfRule>
    <cfRule type="expression" dxfId="195" priority="256" stopIfTrue="1">
      <formula>$E588&lt;&gt;""</formula>
    </cfRule>
  </conditionalFormatting>
  <conditionalFormatting sqref="A588">
    <cfRule type="expression" dxfId="194" priority="253" stopIfTrue="1">
      <formula>$C588=""</formula>
    </cfRule>
    <cfRule type="expression" dxfId="193" priority="254" stopIfTrue="1">
      <formula>$E588&lt;&gt;""</formula>
    </cfRule>
  </conditionalFormatting>
  <conditionalFormatting sqref="A588">
    <cfRule type="expression" dxfId="192" priority="250" stopIfTrue="1">
      <formula>$F588=""</formula>
    </cfRule>
    <cfRule type="expression" dxfId="191" priority="251" stopIfTrue="1">
      <formula>#REF!&lt;&gt;""</formula>
    </cfRule>
    <cfRule type="expression" dxfId="190" priority="252" stopIfTrue="1">
      <formula>AND($G588="",$F588&lt;&gt;"")</formula>
    </cfRule>
  </conditionalFormatting>
  <conditionalFormatting sqref="A588">
    <cfRule type="expression" dxfId="189" priority="247" stopIfTrue="1">
      <formula>$F588=""</formula>
    </cfRule>
    <cfRule type="expression" dxfId="188" priority="248" stopIfTrue="1">
      <formula>#REF!&lt;&gt;""</formula>
    </cfRule>
    <cfRule type="expression" dxfId="187" priority="249" stopIfTrue="1">
      <formula>AND($G588="",$F588&lt;&gt;"")</formula>
    </cfRule>
  </conditionalFormatting>
  <conditionalFormatting sqref="A588">
    <cfRule type="expression" dxfId="186" priority="245" stopIfTrue="1">
      <formula>$C588=""</formula>
    </cfRule>
    <cfRule type="expression" dxfId="185" priority="246" stopIfTrue="1">
      <formula>$G588&lt;&gt;""</formula>
    </cfRule>
  </conditionalFormatting>
  <conditionalFormatting sqref="A588">
    <cfRule type="expression" dxfId="184" priority="242" stopIfTrue="1">
      <formula>$F588=""</formula>
    </cfRule>
    <cfRule type="expression" dxfId="183" priority="243" stopIfTrue="1">
      <formula>#REF!&lt;&gt;""</formula>
    </cfRule>
    <cfRule type="expression" dxfId="182" priority="244" stopIfTrue="1">
      <formula>AND($G588="",$F588&lt;&gt;"")</formula>
    </cfRule>
  </conditionalFormatting>
  <conditionalFormatting sqref="A588">
    <cfRule type="expression" dxfId="181" priority="239" stopIfTrue="1">
      <formula>$F588=""</formula>
    </cfRule>
    <cfRule type="expression" dxfId="180" priority="240" stopIfTrue="1">
      <formula>#REF!&lt;&gt;""</formula>
    </cfRule>
    <cfRule type="expression" dxfId="179" priority="241" stopIfTrue="1">
      <formula>AND($G588="",$F588&lt;&gt;"")</formula>
    </cfRule>
  </conditionalFormatting>
  <conditionalFormatting sqref="A588">
    <cfRule type="expression" dxfId="178" priority="236" stopIfTrue="1">
      <formula>$F588=""</formula>
    </cfRule>
    <cfRule type="expression" dxfId="177" priority="237" stopIfTrue="1">
      <formula>#REF!&lt;&gt;""</formula>
    </cfRule>
    <cfRule type="expression" dxfId="176" priority="238" stopIfTrue="1">
      <formula>AND($G588="",$F588&lt;&gt;"")</formula>
    </cfRule>
  </conditionalFormatting>
  <conditionalFormatting sqref="A588">
    <cfRule type="expression" dxfId="175" priority="233" stopIfTrue="1">
      <formula>$F588=""</formula>
    </cfRule>
    <cfRule type="expression" dxfId="174" priority="234" stopIfTrue="1">
      <formula>#REF!&lt;&gt;""</formula>
    </cfRule>
    <cfRule type="expression" dxfId="173" priority="235" stopIfTrue="1">
      <formula>AND($G588="",$F588&lt;&gt;"")</formula>
    </cfRule>
  </conditionalFormatting>
  <conditionalFormatting sqref="A588">
    <cfRule type="expression" dxfId="172" priority="231" stopIfTrue="1">
      <formula>$C588=""</formula>
    </cfRule>
    <cfRule type="expression" dxfId="171" priority="232" stopIfTrue="1">
      <formula>$G588&lt;&gt;""</formula>
    </cfRule>
  </conditionalFormatting>
  <conditionalFormatting sqref="A588">
    <cfRule type="expression" dxfId="170" priority="228" stopIfTrue="1">
      <formula>$F588=""</formula>
    </cfRule>
    <cfRule type="expression" dxfId="169" priority="229" stopIfTrue="1">
      <formula>#REF!&lt;&gt;""</formula>
    </cfRule>
    <cfRule type="expression" dxfId="168" priority="230" stopIfTrue="1">
      <formula>AND($G588="",$F588&lt;&gt;"")</formula>
    </cfRule>
  </conditionalFormatting>
  <conditionalFormatting sqref="A588">
    <cfRule type="expression" dxfId="167" priority="225" stopIfTrue="1">
      <formula>$F588=""</formula>
    </cfRule>
    <cfRule type="expression" dxfId="166" priority="226" stopIfTrue="1">
      <formula>#REF!&lt;&gt;""</formula>
    </cfRule>
    <cfRule type="expression" dxfId="165" priority="227" stopIfTrue="1">
      <formula>AND($G588="",$F588&lt;&gt;"")</formula>
    </cfRule>
  </conditionalFormatting>
  <conditionalFormatting sqref="A588">
    <cfRule type="expression" dxfId="164" priority="222" stopIfTrue="1">
      <formula>$F588=""</formula>
    </cfRule>
    <cfRule type="expression" dxfId="163" priority="223" stopIfTrue="1">
      <formula>#REF!&lt;&gt;""</formula>
    </cfRule>
    <cfRule type="expression" dxfId="162" priority="224" stopIfTrue="1">
      <formula>AND($G588="",$F588&lt;&gt;"")</formula>
    </cfRule>
  </conditionalFormatting>
  <conditionalFormatting sqref="A588">
    <cfRule type="expression" dxfId="161" priority="219" stopIfTrue="1">
      <formula>$F588=""</formula>
    </cfRule>
    <cfRule type="expression" dxfId="160" priority="220" stopIfTrue="1">
      <formula>#REF!&lt;&gt;""</formula>
    </cfRule>
    <cfRule type="expression" dxfId="159" priority="221" stopIfTrue="1">
      <formula>AND($G588="",$F588&lt;&gt;"")</formula>
    </cfRule>
  </conditionalFormatting>
  <conditionalFormatting sqref="A588">
    <cfRule type="expression" dxfId="158" priority="217" stopIfTrue="1">
      <formula>$C588=""</formula>
    </cfRule>
    <cfRule type="expression" dxfId="157" priority="218" stopIfTrue="1">
      <formula>$G588&lt;&gt;""</formula>
    </cfRule>
  </conditionalFormatting>
  <conditionalFormatting sqref="A588">
    <cfRule type="expression" dxfId="156" priority="215" stopIfTrue="1">
      <formula>$C588=""</formula>
    </cfRule>
    <cfRule type="expression" dxfId="155" priority="216" stopIfTrue="1">
      <formula>$E588&lt;&gt;""</formula>
    </cfRule>
  </conditionalFormatting>
  <conditionalFormatting sqref="A588">
    <cfRule type="expression" dxfId="154" priority="213" stopIfTrue="1">
      <formula>$C588=""</formula>
    </cfRule>
    <cfRule type="expression" dxfId="153" priority="214" stopIfTrue="1">
      <formula>$E588&lt;&gt;""</formula>
    </cfRule>
  </conditionalFormatting>
  <conditionalFormatting sqref="A588">
    <cfRule type="expression" dxfId="152" priority="211" stopIfTrue="1">
      <formula>$C588=""</formula>
    </cfRule>
    <cfRule type="expression" dxfId="151" priority="212" stopIfTrue="1">
      <formula>$G588&lt;&gt;""</formula>
    </cfRule>
  </conditionalFormatting>
  <conditionalFormatting sqref="A588">
    <cfRule type="expression" dxfId="150" priority="209" stopIfTrue="1">
      <formula>$C588=""</formula>
    </cfRule>
    <cfRule type="expression" dxfId="149" priority="210" stopIfTrue="1">
      <formula>$E588&lt;&gt;""</formula>
    </cfRule>
  </conditionalFormatting>
  <conditionalFormatting sqref="A588">
    <cfRule type="expression" dxfId="148" priority="207" stopIfTrue="1">
      <formula>$C588=""</formula>
    </cfRule>
    <cfRule type="expression" dxfId="147" priority="208" stopIfTrue="1">
      <formula>$E588&lt;&gt;""</formula>
    </cfRule>
  </conditionalFormatting>
  <conditionalFormatting sqref="A588">
    <cfRule type="expression" dxfId="146" priority="204" stopIfTrue="1">
      <formula>$F588=""</formula>
    </cfRule>
    <cfRule type="expression" dxfId="145" priority="205" stopIfTrue="1">
      <formula>#REF!&lt;&gt;""</formula>
    </cfRule>
    <cfRule type="expression" dxfId="144" priority="206" stopIfTrue="1">
      <formula>AND($G588="",$F588&lt;&gt;"")</formula>
    </cfRule>
  </conditionalFormatting>
  <conditionalFormatting sqref="A588">
    <cfRule type="expression" dxfId="143" priority="201" stopIfTrue="1">
      <formula>$F588=""</formula>
    </cfRule>
    <cfRule type="expression" dxfId="142" priority="202" stopIfTrue="1">
      <formula>#REF!&lt;&gt;""</formula>
    </cfRule>
    <cfRule type="expression" dxfId="141" priority="203" stopIfTrue="1">
      <formula>AND($G588="",$F588&lt;&gt;"")</formula>
    </cfRule>
  </conditionalFormatting>
  <conditionalFormatting sqref="A588">
    <cfRule type="expression" dxfId="140" priority="198" stopIfTrue="1">
      <formula>$F588=""</formula>
    </cfRule>
    <cfRule type="expression" dxfId="139" priority="199" stopIfTrue="1">
      <formula>#REF!&lt;&gt;""</formula>
    </cfRule>
    <cfRule type="expression" dxfId="138" priority="200" stopIfTrue="1">
      <formula>AND($G588="",$F588&lt;&gt;"")</formula>
    </cfRule>
  </conditionalFormatting>
  <conditionalFormatting sqref="A588">
    <cfRule type="expression" dxfId="137" priority="195" stopIfTrue="1">
      <formula>$F588=""</formula>
    </cfRule>
    <cfRule type="expression" dxfId="136" priority="196" stopIfTrue="1">
      <formula>#REF!&lt;&gt;""</formula>
    </cfRule>
    <cfRule type="expression" dxfId="135" priority="197" stopIfTrue="1">
      <formula>AND($G588="",$F588&lt;&gt;"")</formula>
    </cfRule>
  </conditionalFormatting>
  <conditionalFormatting sqref="A588">
    <cfRule type="expression" dxfId="134" priority="192" stopIfTrue="1">
      <formula>$F588=""</formula>
    </cfRule>
    <cfRule type="expression" dxfId="133" priority="193" stopIfTrue="1">
      <formula>#REF!&lt;&gt;""</formula>
    </cfRule>
    <cfRule type="expression" dxfId="132" priority="194" stopIfTrue="1">
      <formula>AND($G588="",$F588&lt;&gt;"")</formula>
    </cfRule>
  </conditionalFormatting>
  <conditionalFormatting sqref="A588">
    <cfRule type="expression" dxfId="131" priority="189" stopIfTrue="1">
      <formula>$H588=""</formula>
    </cfRule>
    <cfRule type="expression" dxfId="130" priority="190" stopIfTrue="1">
      <formula>#REF!&lt;&gt;""</formula>
    </cfRule>
    <cfRule type="expression" dxfId="129" priority="191" stopIfTrue="1">
      <formula>AND($I617="",$H588&lt;&gt;"")</formula>
    </cfRule>
  </conditionalFormatting>
  <conditionalFormatting sqref="A588">
    <cfRule type="expression" dxfId="128" priority="186" stopIfTrue="1">
      <formula>$F588=""</formula>
    </cfRule>
    <cfRule type="expression" dxfId="127" priority="187" stopIfTrue="1">
      <formula>#REF!&lt;&gt;""</formula>
    </cfRule>
    <cfRule type="expression" dxfId="126" priority="188" stopIfTrue="1">
      <formula>AND($G588="",$F588&lt;&gt;"")</formula>
    </cfRule>
  </conditionalFormatting>
  <conditionalFormatting sqref="A588">
    <cfRule type="expression" dxfId="125" priority="183" stopIfTrue="1">
      <formula>$F588=""</formula>
    </cfRule>
    <cfRule type="expression" dxfId="124" priority="184" stopIfTrue="1">
      <formula>#REF!&lt;&gt;""</formula>
    </cfRule>
    <cfRule type="expression" dxfId="123" priority="185" stopIfTrue="1">
      <formula>AND($G588="",$F588&lt;&gt;"")</formula>
    </cfRule>
  </conditionalFormatting>
  <conditionalFormatting sqref="A588">
    <cfRule type="expression" dxfId="122" priority="180" stopIfTrue="1">
      <formula>$F588=""</formula>
    </cfRule>
    <cfRule type="expression" dxfId="121" priority="181" stopIfTrue="1">
      <formula>#REF!&lt;&gt;""</formula>
    </cfRule>
    <cfRule type="expression" dxfId="120" priority="182" stopIfTrue="1">
      <formula>AND($G588="",$F588&lt;&gt;"")</formula>
    </cfRule>
  </conditionalFormatting>
  <conditionalFormatting sqref="A588">
    <cfRule type="expression" dxfId="119" priority="177" stopIfTrue="1">
      <formula>$F588=""</formula>
    </cfRule>
    <cfRule type="expression" dxfId="118" priority="178" stopIfTrue="1">
      <formula>#REF!&lt;&gt;""</formula>
    </cfRule>
    <cfRule type="expression" dxfId="117" priority="179" stopIfTrue="1">
      <formula>AND($G588="",$F588&lt;&gt;"")</formula>
    </cfRule>
  </conditionalFormatting>
  <conditionalFormatting sqref="A588">
    <cfRule type="expression" dxfId="116" priority="174" stopIfTrue="1">
      <formula>$F588=""</formula>
    </cfRule>
    <cfRule type="expression" dxfId="115" priority="175" stopIfTrue="1">
      <formula>#REF!&lt;&gt;""</formula>
    </cfRule>
    <cfRule type="expression" dxfId="114" priority="176" stopIfTrue="1">
      <formula>AND($G588="",$F588&lt;&gt;"")</formula>
    </cfRule>
  </conditionalFormatting>
  <conditionalFormatting sqref="A588">
    <cfRule type="expression" dxfId="113" priority="171" stopIfTrue="1">
      <formula>$H588=""</formula>
    </cfRule>
    <cfRule type="expression" dxfId="112" priority="172" stopIfTrue="1">
      <formula>#REF!&lt;&gt;""</formula>
    </cfRule>
    <cfRule type="expression" dxfId="111" priority="173" stopIfTrue="1">
      <formula>AND($I613="",$H588&lt;&gt;"")</formula>
    </cfRule>
  </conditionalFormatting>
  <conditionalFormatting sqref="A588">
    <cfRule type="expression" dxfId="110" priority="168" stopIfTrue="1">
      <formula>$H588=""</formula>
    </cfRule>
    <cfRule type="expression" dxfId="109" priority="169" stopIfTrue="1">
      <formula>#REF!&lt;&gt;""</formula>
    </cfRule>
    <cfRule type="expression" dxfId="108" priority="170" stopIfTrue="1">
      <formula>AND($I612="",$H588&lt;&gt;"")</formula>
    </cfRule>
  </conditionalFormatting>
  <conditionalFormatting sqref="A588">
    <cfRule type="expression" dxfId="107" priority="166" stopIfTrue="1">
      <formula>$C588=""</formula>
    </cfRule>
    <cfRule type="expression" dxfId="106" priority="167" stopIfTrue="1">
      <formula>$G588&lt;&gt;""</formula>
    </cfRule>
  </conditionalFormatting>
  <conditionalFormatting sqref="A588">
    <cfRule type="expression" dxfId="105" priority="164" stopIfTrue="1">
      <formula>$C588=""</formula>
    </cfRule>
    <cfRule type="expression" dxfId="104" priority="165" stopIfTrue="1">
      <formula>$E588&lt;&gt;""</formula>
    </cfRule>
  </conditionalFormatting>
  <conditionalFormatting sqref="A588">
    <cfRule type="expression" dxfId="103" priority="161" stopIfTrue="1">
      <formula>$F588=""</formula>
    </cfRule>
    <cfRule type="expression" dxfId="102" priority="162" stopIfTrue="1">
      <formula>#REF!&lt;&gt;""</formula>
    </cfRule>
    <cfRule type="expression" dxfId="101" priority="163" stopIfTrue="1">
      <formula>AND($G588="",$F588&lt;&gt;"")</formula>
    </cfRule>
  </conditionalFormatting>
  <conditionalFormatting sqref="A588">
    <cfRule type="expression" dxfId="100" priority="158" stopIfTrue="1">
      <formula>$F588=""</formula>
    </cfRule>
    <cfRule type="expression" dxfId="99" priority="159" stopIfTrue="1">
      <formula>#REF!&lt;&gt;""</formula>
    </cfRule>
    <cfRule type="expression" dxfId="98" priority="160" stopIfTrue="1">
      <formula>AND($G588="",$F588&lt;&gt;"")</formula>
    </cfRule>
  </conditionalFormatting>
  <conditionalFormatting sqref="A588">
    <cfRule type="expression" dxfId="97" priority="155" stopIfTrue="1">
      <formula>$F588=""</formula>
    </cfRule>
    <cfRule type="expression" dxfId="96" priority="156" stopIfTrue="1">
      <formula>#REF!&lt;&gt;""</formula>
    </cfRule>
    <cfRule type="expression" dxfId="95" priority="157" stopIfTrue="1">
      <formula>AND($G588="",$F588&lt;&gt;"")</formula>
    </cfRule>
  </conditionalFormatting>
  <conditionalFormatting sqref="A588">
    <cfRule type="expression" dxfId="94" priority="152" stopIfTrue="1">
      <formula>$F588=""</formula>
    </cfRule>
    <cfRule type="expression" dxfId="93" priority="153" stopIfTrue="1">
      <formula>#REF!&lt;&gt;""</formula>
    </cfRule>
    <cfRule type="expression" dxfId="92" priority="154" stopIfTrue="1">
      <formula>AND($G588="",$F588&lt;&gt;"")</formula>
    </cfRule>
  </conditionalFormatting>
  <conditionalFormatting sqref="A588">
    <cfRule type="expression" dxfId="91" priority="149" stopIfTrue="1">
      <formula>$F588=""</formula>
    </cfRule>
    <cfRule type="expression" dxfId="90" priority="150" stopIfTrue="1">
      <formula>#REF!&lt;&gt;""</formula>
    </cfRule>
    <cfRule type="expression" dxfId="89" priority="151" stopIfTrue="1">
      <formula>AND($G588="",$F588&lt;&gt;"")</formula>
    </cfRule>
  </conditionalFormatting>
  <conditionalFormatting sqref="A588">
    <cfRule type="expression" dxfId="88" priority="146" stopIfTrue="1">
      <formula>$F588=""</formula>
    </cfRule>
    <cfRule type="expression" dxfId="87" priority="147" stopIfTrue="1">
      <formula>#REF!&lt;&gt;""</formula>
    </cfRule>
    <cfRule type="expression" dxfId="86" priority="148" stopIfTrue="1">
      <formula>AND($G588="",$F588&lt;&gt;"")</formula>
    </cfRule>
  </conditionalFormatting>
  <conditionalFormatting sqref="A588">
    <cfRule type="expression" dxfId="85" priority="143" stopIfTrue="1">
      <formula>$F588=""</formula>
    </cfRule>
    <cfRule type="expression" dxfId="84" priority="144" stopIfTrue="1">
      <formula>#REF!&lt;&gt;""</formula>
    </cfRule>
    <cfRule type="expression" dxfId="83" priority="145" stopIfTrue="1">
      <formula>AND($G588="",$F588&lt;&gt;"")</formula>
    </cfRule>
  </conditionalFormatting>
  <conditionalFormatting sqref="A588">
    <cfRule type="expression" dxfId="82" priority="140" stopIfTrue="1">
      <formula>$F588=""</formula>
    </cfRule>
    <cfRule type="expression" dxfId="81" priority="141" stopIfTrue="1">
      <formula>#REF!&lt;&gt;""</formula>
    </cfRule>
    <cfRule type="expression" dxfId="80" priority="142" stopIfTrue="1">
      <formula>AND($G588="",$F588&lt;&gt;"")</formula>
    </cfRule>
  </conditionalFormatting>
  <conditionalFormatting sqref="A588">
    <cfRule type="expression" dxfId="79" priority="137" stopIfTrue="1">
      <formula>$F588=""</formula>
    </cfRule>
    <cfRule type="expression" dxfId="78" priority="138" stopIfTrue="1">
      <formula>#REF!&lt;&gt;""</formula>
    </cfRule>
    <cfRule type="expression" dxfId="77" priority="139" stopIfTrue="1">
      <formula>AND($G588="",$F588&lt;&gt;"")</formula>
    </cfRule>
  </conditionalFormatting>
  <conditionalFormatting sqref="A588">
    <cfRule type="expression" dxfId="76" priority="134" stopIfTrue="1">
      <formula>$F588=""</formula>
    </cfRule>
    <cfRule type="expression" dxfId="75" priority="135" stopIfTrue="1">
      <formula>#REF!&lt;&gt;""</formula>
    </cfRule>
    <cfRule type="expression" dxfId="74" priority="136" stopIfTrue="1">
      <formula>AND($G588="",$F588&lt;&gt;"")</formula>
    </cfRule>
  </conditionalFormatting>
  <conditionalFormatting sqref="A588">
    <cfRule type="expression" dxfId="73" priority="131" stopIfTrue="1">
      <formula>$F588=""</formula>
    </cfRule>
    <cfRule type="expression" dxfId="72" priority="132" stopIfTrue="1">
      <formula>#REF!&lt;&gt;""</formula>
    </cfRule>
    <cfRule type="expression" dxfId="71" priority="133" stopIfTrue="1">
      <formula>AND($G588="",$F588&lt;&gt;"")</formula>
    </cfRule>
  </conditionalFormatting>
  <conditionalFormatting sqref="A588">
    <cfRule type="expression" dxfId="70" priority="128" stopIfTrue="1">
      <formula>$F588=""</formula>
    </cfRule>
    <cfRule type="expression" dxfId="69" priority="129" stopIfTrue="1">
      <formula>#REF!&lt;&gt;""</formula>
    </cfRule>
    <cfRule type="expression" dxfId="68" priority="130" stopIfTrue="1">
      <formula>AND($G588="",$F588&lt;&gt;"")</formula>
    </cfRule>
  </conditionalFormatting>
  <conditionalFormatting sqref="A588">
    <cfRule type="expression" dxfId="67" priority="125" stopIfTrue="1">
      <formula>$F588=""</formula>
    </cfRule>
    <cfRule type="expression" dxfId="66" priority="126" stopIfTrue="1">
      <formula>#REF!&lt;&gt;""</formula>
    </cfRule>
    <cfRule type="expression" dxfId="65" priority="127" stopIfTrue="1">
      <formula>AND($G588="",$F588&lt;&gt;"")</formula>
    </cfRule>
  </conditionalFormatting>
  <conditionalFormatting sqref="A588">
    <cfRule type="expression" dxfId="64" priority="122" stopIfTrue="1">
      <formula>$F588=""</formula>
    </cfRule>
    <cfRule type="expression" dxfId="63" priority="123" stopIfTrue="1">
      <formula>#REF!&lt;&gt;""</formula>
    </cfRule>
    <cfRule type="expression" dxfId="62" priority="124" stopIfTrue="1">
      <formula>AND($G588="",$F588&lt;&gt;"")</formula>
    </cfRule>
  </conditionalFormatting>
  <conditionalFormatting sqref="A588">
    <cfRule type="expression" dxfId="61" priority="119" stopIfTrue="1">
      <formula>$F588=""</formula>
    </cfRule>
    <cfRule type="expression" dxfId="60" priority="120" stopIfTrue="1">
      <formula>#REF!&lt;&gt;""</formula>
    </cfRule>
    <cfRule type="expression" dxfId="59" priority="121" stopIfTrue="1">
      <formula>AND($G588="",$F588&lt;&gt;"")</formula>
    </cfRule>
  </conditionalFormatting>
  <conditionalFormatting sqref="A588">
    <cfRule type="expression" dxfId="58" priority="116" stopIfTrue="1">
      <formula>$H588=""</formula>
    </cfRule>
    <cfRule type="expression" dxfId="57" priority="117" stopIfTrue="1">
      <formula>#REF!&lt;&gt;""</formula>
    </cfRule>
    <cfRule type="expression" dxfId="56" priority="118" stopIfTrue="1">
      <formula>AND($I610="",$H588&lt;&gt;"")</formula>
    </cfRule>
  </conditionalFormatting>
  <conditionalFormatting sqref="A588">
    <cfRule type="expression" dxfId="55" priority="113" stopIfTrue="1">
      <formula>$F588=""</formula>
    </cfRule>
    <cfRule type="expression" dxfId="54" priority="114" stopIfTrue="1">
      <formula>#REF!&lt;&gt;""</formula>
    </cfRule>
    <cfRule type="expression" dxfId="53" priority="115" stopIfTrue="1">
      <formula>AND($G588="",$F588&lt;&gt;"")</formula>
    </cfRule>
  </conditionalFormatting>
  <conditionalFormatting sqref="A588">
    <cfRule type="expression" dxfId="52" priority="110" stopIfTrue="1">
      <formula>$F588=""</formula>
    </cfRule>
    <cfRule type="expression" dxfId="51" priority="111" stopIfTrue="1">
      <formula>#REF!&lt;&gt;""</formula>
    </cfRule>
    <cfRule type="expression" dxfId="50" priority="112" stopIfTrue="1">
      <formula>AND($G588="",$F588&lt;&gt;"")</formula>
    </cfRule>
  </conditionalFormatting>
  <conditionalFormatting sqref="A588">
    <cfRule type="expression" dxfId="49" priority="107" stopIfTrue="1">
      <formula>$F588=""</formula>
    </cfRule>
    <cfRule type="expression" dxfId="48" priority="108" stopIfTrue="1">
      <formula>#REF!&lt;&gt;""</formula>
    </cfRule>
    <cfRule type="expression" dxfId="47" priority="109" stopIfTrue="1">
      <formula>AND($G588="",$F588&lt;&gt;"")</formula>
    </cfRule>
  </conditionalFormatting>
  <conditionalFormatting sqref="A588">
    <cfRule type="expression" dxfId="46" priority="104" stopIfTrue="1">
      <formula>$F588=""</formula>
    </cfRule>
    <cfRule type="expression" dxfId="45" priority="105" stopIfTrue="1">
      <formula>#REF!&lt;&gt;""</formula>
    </cfRule>
    <cfRule type="expression" dxfId="44" priority="106" stopIfTrue="1">
      <formula>AND($G588="",$F588&lt;&gt;"")</formula>
    </cfRule>
  </conditionalFormatting>
  <conditionalFormatting sqref="A588">
    <cfRule type="expression" dxfId="43" priority="101" stopIfTrue="1">
      <formula>$F588=""</formula>
    </cfRule>
    <cfRule type="expression" dxfId="42" priority="102" stopIfTrue="1">
      <formula>#REF!&lt;&gt;""</formula>
    </cfRule>
    <cfRule type="expression" dxfId="41" priority="103" stopIfTrue="1">
      <formula>AND($G588="",$F588&lt;&gt;"")</formula>
    </cfRule>
  </conditionalFormatting>
  <conditionalFormatting sqref="A588">
    <cfRule type="expression" dxfId="40" priority="98" stopIfTrue="1">
      <formula>$F588=""</formula>
    </cfRule>
    <cfRule type="expression" dxfId="39" priority="99" stopIfTrue="1">
      <formula>#REF!&lt;&gt;""</formula>
    </cfRule>
    <cfRule type="expression" dxfId="38" priority="100" stopIfTrue="1">
      <formula>AND($G588="",$F588&lt;&gt;"")</formula>
    </cfRule>
  </conditionalFormatting>
  <conditionalFormatting sqref="A588">
    <cfRule type="expression" dxfId="37" priority="95" stopIfTrue="1">
      <formula>$F588=""</formula>
    </cfRule>
    <cfRule type="expression" dxfId="36" priority="96" stopIfTrue="1">
      <formula>#REF!&lt;&gt;""</formula>
    </cfRule>
    <cfRule type="expression" dxfId="35" priority="97" stopIfTrue="1">
      <formula>AND($G588="",$F588&lt;&gt;"")</formula>
    </cfRule>
  </conditionalFormatting>
  <conditionalFormatting sqref="A588">
    <cfRule type="expression" dxfId="34" priority="92" stopIfTrue="1">
      <formula>$F588=""</formula>
    </cfRule>
    <cfRule type="expression" dxfId="33" priority="93" stopIfTrue="1">
      <formula>#REF!&lt;&gt;""</formula>
    </cfRule>
    <cfRule type="expression" dxfId="32" priority="94" stopIfTrue="1">
      <formula>AND($G588="",$F588&lt;&gt;"")</formula>
    </cfRule>
  </conditionalFormatting>
  <conditionalFormatting sqref="A588">
    <cfRule type="expression" dxfId="31" priority="89" stopIfTrue="1">
      <formula>$F588=""</formula>
    </cfRule>
    <cfRule type="expression" dxfId="30" priority="90" stopIfTrue="1">
      <formula>#REF!&lt;&gt;""</formula>
    </cfRule>
    <cfRule type="expression" dxfId="29" priority="91" stopIfTrue="1">
      <formula>AND($G588="",$F588&lt;&gt;"")</formula>
    </cfRule>
  </conditionalFormatting>
  <conditionalFormatting sqref="A588">
    <cfRule type="expression" dxfId="28" priority="86" stopIfTrue="1">
      <formula>$F588=""</formula>
    </cfRule>
    <cfRule type="expression" dxfId="27" priority="87" stopIfTrue="1">
      <formula>#REF!&lt;&gt;""</formula>
    </cfRule>
    <cfRule type="expression" dxfId="26" priority="88" stopIfTrue="1">
      <formula>AND($G588="",$F588&lt;&gt;"")</formula>
    </cfRule>
  </conditionalFormatting>
  <conditionalFormatting sqref="A588">
    <cfRule type="expression" dxfId="25" priority="83" stopIfTrue="1">
      <formula>$F588=""</formula>
    </cfRule>
    <cfRule type="expression" dxfId="24" priority="84" stopIfTrue="1">
      <formula>#REF!&lt;&gt;""</formula>
    </cfRule>
    <cfRule type="expression" dxfId="23" priority="85" stopIfTrue="1">
      <formula>AND($G588="",$F588&lt;&gt;"")</formula>
    </cfRule>
  </conditionalFormatting>
  <conditionalFormatting sqref="A588">
    <cfRule type="expression" dxfId="22" priority="80" stopIfTrue="1">
      <formula>$F588=""</formula>
    </cfRule>
    <cfRule type="expression" dxfId="21" priority="81" stopIfTrue="1">
      <formula>#REF!&lt;&gt;""</formula>
    </cfRule>
    <cfRule type="expression" dxfId="20" priority="82" stopIfTrue="1">
      <formula>AND($G588="",$F588&lt;&gt;"")</formula>
    </cfRule>
  </conditionalFormatting>
  <conditionalFormatting sqref="A588">
    <cfRule type="expression" dxfId="19" priority="77" stopIfTrue="1">
      <formula>$F588=""</formula>
    </cfRule>
    <cfRule type="expression" dxfId="18" priority="78" stopIfTrue="1">
      <formula>#REF!&lt;&gt;""</formula>
    </cfRule>
    <cfRule type="expression" dxfId="17" priority="79" stopIfTrue="1">
      <formula>AND($G588="",$F588&lt;&gt;"")</formula>
    </cfRule>
  </conditionalFormatting>
  <conditionalFormatting sqref="A588">
    <cfRule type="expression" dxfId="16" priority="74" stopIfTrue="1">
      <formula>$F588=""</formula>
    </cfRule>
    <cfRule type="expression" dxfId="15" priority="75" stopIfTrue="1">
      <formula>#REF!&lt;&gt;""</formula>
    </cfRule>
    <cfRule type="expression" dxfId="14" priority="76" stopIfTrue="1">
      <formula>AND($G588="",$F588&lt;&gt;"")</formula>
    </cfRule>
  </conditionalFormatting>
  <conditionalFormatting sqref="A588">
    <cfRule type="expression" dxfId="13" priority="71" stopIfTrue="1">
      <formula>$F588=""</formula>
    </cfRule>
    <cfRule type="expression" dxfId="12" priority="72" stopIfTrue="1">
      <formula>#REF!&lt;&gt;""</formula>
    </cfRule>
    <cfRule type="expression" dxfId="11" priority="73" stopIfTrue="1">
      <formula>AND($G588="",$F588&lt;&gt;"")</formula>
    </cfRule>
  </conditionalFormatting>
  <conditionalFormatting sqref="A588">
    <cfRule type="expression" dxfId="10" priority="68" stopIfTrue="1">
      <formula>$F588=""</formula>
    </cfRule>
    <cfRule type="expression" dxfId="9" priority="69" stopIfTrue="1">
      <formula>#REF!&lt;&gt;""</formula>
    </cfRule>
    <cfRule type="expression" dxfId="8" priority="70" stopIfTrue="1">
      <formula>AND($G588="",$F588&lt;&gt;"")</formula>
    </cfRule>
  </conditionalFormatting>
  <conditionalFormatting sqref="A591">
    <cfRule type="expression" dxfId="7" priority="66" stopIfTrue="1">
      <formula>$C591=""</formula>
    </cfRule>
    <cfRule type="expression" dxfId="6" priority="67" stopIfTrue="1">
      <formula>$G591&lt;&gt;""</formula>
    </cfRule>
  </conditionalFormatting>
  <hyperlinks>
    <hyperlink ref="A201" location="sub_10000" display="sub_10000"/>
    <hyperlink ref="A239" location="sub_10000" display="sub_10000"/>
  </hyperlinks>
  <pageMargins left="0.75" right="0.75" top="1" bottom="1" header="0.5" footer="0.5"/>
  <pageSetup paperSize="9" scale="39" orientation="portrait" r:id="rId1"/>
  <headerFooter alignWithMargins="0"/>
  <rowBreaks count="3" manualBreakCount="3">
    <brk id="175" max="11" man="1"/>
    <brk id="388" max="11" man="1"/>
    <brk id="54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M11"/>
  <sheetViews>
    <sheetView view="pageBreakPreview" zoomScale="60" workbookViewId="0">
      <selection sqref="A1:K11"/>
    </sheetView>
  </sheetViews>
  <sheetFormatPr defaultRowHeight="15"/>
  <cols>
    <col min="1" max="1" width="55.7109375" style="558" customWidth="1"/>
    <col min="2" max="2" width="7.28515625" style="558" customWidth="1"/>
    <col min="3" max="3" width="8.140625" style="558" customWidth="1"/>
    <col min="4" max="4" width="9.140625" style="558" customWidth="1"/>
    <col min="5" max="5" width="9.5703125" style="558" customWidth="1"/>
    <col min="6" max="6" width="5.5703125" style="560" customWidth="1"/>
    <col min="7" max="8" width="6" style="560" customWidth="1"/>
    <col min="9" max="9" width="14.28515625" style="560" customWidth="1"/>
    <col min="10" max="10" width="14.5703125" customWidth="1"/>
    <col min="11" max="11" width="16.140625" customWidth="1"/>
    <col min="12" max="12" width="55.7109375" style="561" customWidth="1"/>
  </cols>
  <sheetData>
    <row r="1" spans="1:13" ht="21" customHeight="1">
      <c r="A1" s="775"/>
      <c r="B1" s="775"/>
      <c r="C1" s="775"/>
      <c r="D1" s="775"/>
      <c r="E1" s="775"/>
      <c r="F1" s="776"/>
      <c r="G1" s="776"/>
      <c r="H1" s="776"/>
      <c r="I1" s="777" t="s">
        <v>183</v>
      </c>
      <c r="J1" s="777"/>
      <c r="K1" s="777"/>
      <c r="L1" s="294"/>
      <c r="M1" s="559"/>
    </row>
    <row r="2" spans="1:13" ht="108.6" customHeight="1">
      <c r="A2" s="776"/>
      <c r="B2" s="776"/>
      <c r="C2" s="776"/>
      <c r="D2" s="776"/>
      <c r="E2" s="776"/>
      <c r="F2" s="776"/>
      <c r="G2" s="776"/>
      <c r="H2" s="776"/>
      <c r="I2" s="778" t="s">
        <v>555</v>
      </c>
      <c r="J2" s="778"/>
      <c r="K2" s="778"/>
      <c r="L2" s="464"/>
      <c r="M2" s="464"/>
    </row>
    <row r="3" spans="1:13" ht="15.75">
      <c r="A3" s="776"/>
      <c r="B3" s="776"/>
      <c r="C3" s="776"/>
      <c r="D3" s="776"/>
      <c r="E3" s="776"/>
      <c r="F3" s="776"/>
      <c r="G3" s="779"/>
      <c r="H3" s="779"/>
      <c r="I3" s="779"/>
      <c r="J3" s="776"/>
      <c r="K3" s="776"/>
      <c r="L3" s="5"/>
      <c r="M3" s="559"/>
    </row>
    <row r="4" spans="1:13" ht="88.9" customHeight="1">
      <c r="A4" s="780" t="s">
        <v>441</v>
      </c>
      <c r="B4" s="780"/>
      <c r="C4" s="780"/>
      <c r="D4" s="780"/>
      <c r="E4" s="780"/>
      <c r="F4" s="780"/>
      <c r="G4" s="780"/>
      <c r="H4" s="780"/>
      <c r="I4" s="780"/>
      <c r="J4" s="780"/>
      <c r="K4" s="780"/>
      <c r="L4" s="380"/>
    </row>
    <row r="5" spans="1:13" ht="15.75">
      <c r="A5" s="775"/>
      <c r="B5" s="775"/>
      <c r="C5" s="775"/>
      <c r="D5" s="775"/>
      <c r="E5" s="775"/>
      <c r="F5" s="781"/>
      <c r="G5" s="781"/>
      <c r="H5" s="781"/>
      <c r="I5" s="781"/>
      <c r="J5" s="596"/>
      <c r="K5" s="782" t="s">
        <v>111</v>
      </c>
      <c r="L5" s="380"/>
    </row>
    <row r="6" spans="1:13" ht="15.75">
      <c r="A6" s="725" t="s">
        <v>428</v>
      </c>
      <c r="B6" s="726" t="s">
        <v>130</v>
      </c>
      <c r="C6" s="726"/>
      <c r="D6" s="726"/>
      <c r="E6" s="726"/>
      <c r="F6" s="726" t="s">
        <v>128</v>
      </c>
      <c r="G6" s="726" t="s">
        <v>429</v>
      </c>
      <c r="H6" s="726" t="s">
        <v>132</v>
      </c>
      <c r="I6" s="783" t="s">
        <v>116</v>
      </c>
      <c r="J6" s="783"/>
      <c r="K6" s="783"/>
    </row>
    <row r="7" spans="1:13" s="563" customFormat="1" ht="15.75">
      <c r="A7" s="725"/>
      <c r="B7" s="726"/>
      <c r="C7" s="726"/>
      <c r="D7" s="726"/>
      <c r="E7" s="726"/>
      <c r="F7" s="726"/>
      <c r="G7" s="726"/>
      <c r="H7" s="726"/>
      <c r="I7" s="673" t="s">
        <v>548</v>
      </c>
      <c r="J7" s="674" t="s">
        <v>549</v>
      </c>
      <c r="K7" s="674" t="s">
        <v>550</v>
      </c>
    </row>
    <row r="8" spans="1:13" s="563" customFormat="1">
      <c r="A8" s="684">
        <v>1</v>
      </c>
      <c r="B8" s="684">
        <v>2</v>
      </c>
      <c r="C8" s="684">
        <v>3</v>
      </c>
      <c r="D8" s="684">
        <v>4</v>
      </c>
      <c r="E8" s="684">
        <v>5</v>
      </c>
      <c r="F8" s="685">
        <v>6</v>
      </c>
      <c r="G8" s="685">
        <v>7</v>
      </c>
      <c r="H8" s="685">
        <v>8</v>
      </c>
      <c r="I8" s="564">
        <v>9</v>
      </c>
      <c r="J8" s="562">
        <v>10</v>
      </c>
      <c r="K8" s="562">
        <v>11</v>
      </c>
    </row>
    <row r="9" spans="1:13" s="563" customFormat="1">
      <c r="A9" s="581" t="s">
        <v>126</v>
      </c>
      <c r="B9" s="684"/>
      <c r="C9" s="684"/>
      <c r="D9" s="684"/>
      <c r="E9" s="684"/>
      <c r="F9" s="685"/>
      <c r="G9" s="685"/>
      <c r="H9" s="685"/>
      <c r="I9" s="582">
        <f>I10</f>
        <v>3372.3690000000001</v>
      </c>
      <c r="J9" s="582">
        <f>J10</f>
        <v>3372.3690000000001</v>
      </c>
      <c r="K9" s="582">
        <f>J9/I9*100</f>
        <v>100</v>
      </c>
    </row>
    <row r="10" spans="1:13" ht="53.45" customHeight="1">
      <c r="A10" s="1" t="s">
        <v>367</v>
      </c>
      <c r="B10" s="339" t="s">
        <v>136</v>
      </c>
      <c r="C10" s="1"/>
      <c r="D10" s="1"/>
      <c r="E10" s="1"/>
      <c r="F10" s="8"/>
      <c r="G10" s="8"/>
      <c r="H10" s="8"/>
      <c r="I10" s="565">
        <f>I11</f>
        <v>3372.3690000000001</v>
      </c>
      <c r="J10" s="565">
        <f>J11</f>
        <v>3372.3690000000001</v>
      </c>
      <c r="K10" s="678">
        <f>J10/I10*100</f>
        <v>100</v>
      </c>
    </row>
    <row r="11" spans="1:13" ht="101.45" customHeight="1">
      <c r="A11" s="410" t="s">
        <v>22</v>
      </c>
      <c r="B11" s="339" t="s">
        <v>136</v>
      </c>
      <c r="C11" s="339" t="s">
        <v>124</v>
      </c>
      <c r="D11" s="339" t="s">
        <v>159</v>
      </c>
      <c r="E11" s="339" t="s">
        <v>221</v>
      </c>
      <c r="F11" s="48" t="s">
        <v>161</v>
      </c>
      <c r="G11" s="48" t="s">
        <v>136</v>
      </c>
      <c r="H11" s="48" t="s">
        <v>137</v>
      </c>
      <c r="I11" s="567">
        <v>3372.3690000000001</v>
      </c>
      <c r="J11" s="567">
        <v>3372.3690000000001</v>
      </c>
      <c r="K11" s="677">
        <f>J11/I11*100</f>
        <v>100</v>
      </c>
      <c r="L11" s="566"/>
    </row>
  </sheetData>
  <mergeCells count="10">
    <mergeCell ref="B6:E7"/>
    <mergeCell ref="H6:H7"/>
    <mergeCell ref="I1:K1"/>
    <mergeCell ref="I2:K2"/>
    <mergeCell ref="G3:I3"/>
    <mergeCell ref="A4:K4"/>
    <mergeCell ref="A6:A7"/>
    <mergeCell ref="F6:F7"/>
    <mergeCell ref="G6:G7"/>
    <mergeCell ref="I6:K6"/>
  </mergeCells>
  <conditionalFormatting sqref="F20:H25 I10:J11">
    <cfRule type="expression" dxfId="5" priority="185" stopIfTrue="1">
      <formula>RIGHT(#REF!,2)="00"</formula>
    </cfRule>
  </conditionalFormatting>
  <pageMargins left="0.7" right="0.7" top="0.75" bottom="0.75" header="0.3" footer="0.3"/>
  <pageSetup paperSize="9" scale="58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51"/>
  <sheetViews>
    <sheetView view="pageBreakPreview" zoomScale="85" zoomScaleSheetLayoutView="85" workbookViewId="0">
      <selection sqref="A1:D50"/>
    </sheetView>
  </sheetViews>
  <sheetFormatPr defaultColWidth="56.42578125" defaultRowHeight="18.75"/>
  <cols>
    <col min="1" max="1" width="79" style="355" customWidth="1"/>
    <col min="2" max="2" width="15.5703125" style="354" customWidth="1"/>
    <col min="3" max="3" width="14.140625" style="354" customWidth="1"/>
    <col min="4" max="4" width="18.28515625" style="354" customWidth="1"/>
    <col min="5" max="5" width="13" style="443" customWidth="1"/>
    <col min="6" max="6" width="9" style="355" customWidth="1"/>
    <col min="7" max="7" width="10.140625" style="355" customWidth="1"/>
    <col min="8" max="8" width="9.5703125" style="355" customWidth="1"/>
    <col min="9" max="9" width="16.28515625" style="355" customWidth="1"/>
    <col min="10" max="10" width="12" style="355" customWidth="1"/>
    <col min="11" max="11" width="18.42578125" style="355" customWidth="1"/>
    <col min="12" max="12" width="16.28515625" style="355" customWidth="1"/>
    <col min="13" max="16384" width="56.42578125" style="355"/>
  </cols>
  <sheetData>
    <row r="1" spans="1:10" ht="23.25" customHeight="1">
      <c r="A1" s="353"/>
      <c r="E1" s="294"/>
    </row>
    <row r="2" spans="1:10" ht="25.15" customHeight="1">
      <c r="A2" s="519"/>
      <c r="B2" s="519" t="s">
        <v>244</v>
      </c>
      <c r="C2" s="519"/>
      <c r="D2" s="519"/>
      <c r="E2" s="431"/>
    </row>
    <row r="3" spans="1:10" ht="118.9" customHeight="1">
      <c r="A3" s="353"/>
      <c r="B3" s="687" t="s">
        <v>555</v>
      </c>
      <c r="C3" s="687"/>
      <c r="D3" s="687"/>
      <c r="E3" s="464"/>
      <c r="F3" s="464"/>
    </row>
    <row r="4" spans="1:10" ht="18" customHeight="1">
      <c r="A4" s="353"/>
      <c r="B4" s="320"/>
      <c r="C4" s="320"/>
      <c r="D4" s="574" t="s">
        <v>443</v>
      </c>
      <c r="E4" s="464"/>
      <c r="F4" s="464"/>
    </row>
    <row r="5" spans="1:10" ht="59.25" customHeight="1">
      <c r="A5" s="737" t="s">
        <v>442</v>
      </c>
      <c r="B5" s="737"/>
      <c r="C5" s="737"/>
      <c r="D5" s="737"/>
      <c r="E5" s="444"/>
    </row>
    <row r="6" spans="1:10">
      <c r="A6" s="365"/>
      <c r="C6" s="520"/>
      <c r="D6" s="520"/>
      <c r="E6" s="520"/>
    </row>
    <row r="7" spans="1:10">
      <c r="A7" s="365"/>
      <c r="C7" s="358"/>
      <c r="D7" s="573" t="s">
        <v>111</v>
      </c>
      <c r="E7" s="520"/>
    </row>
    <row r="8" spans="1:10">
      <c r="A8" s="729" t="s">
        <v>449</v>
      </c>
      <c r="B8" s="728" t="s">
        <v>116</v>
      </c>
      <c r="C8" s="728"/>
      <c r="D8" s="728"/>
      <c r="E8" s="445"/>
    </row>
    <row r="9" spans="1:10">
      <c r="A9" s="729"/>
      <c r="B9" s="673" t="s">
        <v>548</v>
      </c>
      <c r="C9" s="674" t="s">
        <v>549</v>
      </c>
      <c r="D9" s="674" t="s">
        <v>550</v>
      </c>
      <c r="E9" s="445"/>
    </row>
    <row r="10" spans="1:10">
      <c r="A10" s="362">
        <v>1</v>
      </c>
      <c r="B10" s="362">
        <v>2</v>
      </c>
      <c r="C10" s="362">
        <v>3</v>
      </c>
      <c r="D10" s="362">
        <v>4</v>
      </c>
    </row>
    <row r="11" spans="1:10">
      <c r="A11" s="37" t="s">
        <v>88</v>
      </c>
      <c r="B11" s="517">
        <v>6.6</v>
      </c>
      <c r="C11" s="517">
        <v>6.6</v>
      </c>
      <c r="D11" s="517">
        <f>C11/B11*100</f>
        <v>100</v>
      </c>
      <c r="E11" s="447"/>
      <c r="I11" s="359"/>
      <c r="J11" s="360"/>
    </row>
    <row r="12" spans="1:10">
      <c r="A12" s="363" t="s">
        <v>84</v>
      </c>
      <c r="B12" s="465">
        <f>B11</f>
        <v>6.6</v>
      </c>
      <c r="C12" s="465">
        <f>C11</f>
        <v>6.6</v>
      </c>
      <c r="D12" s="517">
        <f>C12/B12*100</f>
        <v>100</v>
      </c>
      <c r="E12" s="446"/>
      <c r="H12" s="354"/>
      <c r="I12" s="354"/>
      <c r="J12" s="358"/>
    </row>
    <row r="13" spans="1:10">
      <c r="A13" s="359"/>
      <c r="B13" s="603"/>
      <c r="C13" s="603"/>
      <c r="D13" s="603"/>
      <c r="E13" s="446"/>
      <c r="H13" s="354"/>
      <c r="I13" s="354"/>
      <c r="J13" s="358"/>
    </row>
    <row r="14" spans="1:10">
      <c r="A14" s="361"/>
      <c r="B14" s="358"/>
      <c r="C14" s="358"/>
      <c r="D14" s="358" t="s">
        <v>503</v>
      </c>
    </row>
    <row r="15" spans="1:10" ht="61.15" customHeight="1">
      <c r="A15" s="732" t="s">
        <v>505</v>
      </c>
      <c r="B15" s="732"/>
      <c r="C15" s="732"/>
      <c r="D15" s="732"/>
      <c r="E15" s="638"/>
    </row>
    <row r="16" spans="1:10" ht="22.15" customHeight="1">
      <c r="A16" s="637"/>
      <c r="B16" s="637"/>
      <c r="C16" s="637"/>
      <c r="D16" s="637"/>
      <c r="E16" s="638"/>
    </row>
    <row r="17" spans="1:10">
      <c r="B17" s="354" t="s">
        <v>506</v>
      </c>
    </row>
    <row r="18" spans="1:10">
      <c r="A18" s="729" t="s">
        <v>504</v>
      </c>
      <c r="B18" s="733" t="s">
        <v>548</v>
      </c>
      <c r="C18" s="735" t="s">
        <v>549</v>
      </c>
      <c r="D18" s="735" t="s">
        <v>550</v>
      </c>
      <c r="E18" s="445"/>
    </row>
    <row r="19" spans="1:10">
      <c r="A19" s="729"/>
      <c r="B19" s="734"/>
      <c r="C19" s="736"/>
      <c r="D19" s="736"/>
      <c r="E19" s="445"/>
    </row>
    <row r="20" spans="1:10">
      <c r="A20" s="362">
        <v>1</v>
      </c>
      <c r="B20" s="639">
        <v>2</v>
      </c>
      <c r="C20" s="640">
        <v>3</v>
      </c>
      <c r="D20" s="40">
        <v>4</v>
      </c>
      <c r="E20" s="641"/>
    </row>
    <row r="21" spans="1:10">
      <c r="A21" s="363" t="s">
        <v>84</v>
      </c>
      <c r="B21" s="661">
        <f>SUM(B22:B26)</f>
        <v>1602</v>
      </c>
      <c r="C21" s="661">
        <f>SUM(C22:C26)</f>
        <v>1602</v>
      </c>
      <c r="D21" s="661">
        <f>C21/B21*100</f>
        <v>100</v>
      </c>
      <c r="E21" s="446"/>
      <c r="H21" s="354"/>
      <c r="I21" s="354"/>
      <c r="J21" s="358"/>
    </row>
    <row r="22" spans="1:10">
      <c r="A22" s="357" t="s">
        <v>85</v>
      </c>
      <c r="B22" s="642">
        <f>250+60</f>
        <v>310</v>
      </c>
      <c r="C22" s="679">
        <f>250+60</f>
        <v>310</v>
      </c>
      <c r="D22" s="661">
        <f>C22/B22*100</f>
        <v>100</v>
      </c>
      <c r="E22" s="643"/>
      <c r="I22" s="359"/>
      <c r="J22" s="360"/>
    </row>
    <row r="23" spans="1:10">
      <c r="A23" s="37" t="s">
        <v>86</v>
      </c>
      <c r="B23" s="642"/>
      <c r="C23" s="679"/>
      <c r="D23" s="661"/>
      <c r="E23" s="643"/>
      <c r="G23" s="355">
        <v>1542</v>
      </c>
      <c r="I23" s="359"/>
      <c r="J23" s="360"/>
    </row>
    <row r="24" spans="1:10">
      <c r="A24" s="37" t="s">
        <v>87</v>
      </c>
      <c r="B24" s="642">
        <f>100+70</f>
        <v>170</v>
      </c>
      <c r="C24" s="679">
        <f>100+70</f>
        <v>170</v>
      </c>
      <c r="D24" s="661">
        <f>C24/B24*100</f>
        <v>100</v>
      </c>
      <c r="E24" s="643"/>
      <c r="I24" s="359"/>
      <c r="J24" s="360"/>
    </row>
    <row r="25" spans="1:10">
      <c r="A25" s="37" t="s">
        <v>88</v>
      </c>
      <c r="B25" s="642">
        <f>250+222</f>
        <v>472</v>
      </c>
      <c r="C25" s="679">
        <f>250+222</f>
        <v>472</v>
      </c>
      <c r="D25" s="661">
        <f>C25/B25*100</f>
        <v>100</v>
      </c>
      <c r="E25" s="643"/>
      <c r="I25" s="359"/>
      <c r="J25" s="360"/>
    </row>
    <row r="26" spans="1:10">
      <c r="A26" s="37" t="s">
        <v>89</v>
      </c>
      <c r="B26" s="642">
        <f>500+150</f>
        <v>650</v>
      </c>
      <c r="C26" s="679">
        <f>500+150</f>
        <v>650</v>
      </c>
      <c r="D26" s="661">
        <f>C26/B26*100</f>
        <v>100</v>
      </c>
      <c r="E26" s="644"/>
      <c r="I26" s="359"/>
      <c r="J26" s="360"/>
    </row>
    <row r="27" spans="1:10" ht="22.9" customHeight="1">
      <c r="A27" s="353"/>
      <c r="C27" s="520"/>
      <c r="D27" s="574" t="s">
        <v>444</v>
      </c>
      <c r="E27" s="520"/>
      <c r="G27" s="355">
        <v>1751.8</v>
      </c>
      <c r="H27" s="355">
        <v>1777.3</v>
      </c>
      <c r="I27" s="355">
        <v>1884.9</v>
      </c>
    </row>
    <row r="28" spans="1:10" ht="174.75" customHeight="1">
      <c r="A28" s="730" t="s">
        <v>433</v>
      </c>
      <c r="B28" s="730"/>
      <c r="C28" s="730"/>
      <c r="D28" s="730"/>
      <c r="E28" s="448"/>
    </row>
    <row r="29" spans="1:10">
      <c r="A29" s="356"/>
      <c r="B29" s="40"/>
      <c r="C29" s="40"/>
      <c r="D29" s="573" t="s">
        <v>111</v>
      </c>
      <c r="E29" s="449"/>
    </row>
    <row r="30" spans="1:10">
      <c r="A30" s="729" t="s">
        <v>449</v>
      </c>
      <c r="B30" s="727" t="s">
        <v>116</v>
      </c>
      <c r="C30" s="727"/>
      <c r="D30" s="727"/>
      <c r="E30" s="442"/>
    </row>
    <row r="31" spans="1:10">
      <c r="A31" s="729"/>
      <c r="B31" s="673" t="s">
        <v>548</v>
      </c>
      <c r="C31" s="674" t="s">
        <v>549</v>
      </c>
      <c r="D31" s="674" t="s">
        <v>550</v>
      </c>
      <c r="E31" s="442"/>
      <c r="F31" s="355">
        <v>59.8</v>
      </c>
    </row>
    <row r="32" spans="1:10">
      <c r="A32" s="32">
        <v>1</v>
      </c>
      <c r="B32" s="32">
        <v>2</v>
      </c>
      <c r="C32" s="32">
        <v>3</v>
      </c>
      <c r="D32" s="32">
        <v>4</v>
      </c>
      <c r="E32" s="449"/>
    </row>
    <row r="33" spans="1:11">
      <c r="A33" s="37" t="s">
        <v>85</v>
      </c>
      <c r="B33" s="570">
        <f>351.8+83.2</f>
        <v>435</v>
      </c>
      <c r="C33" s="570">
        <f>351.8+83.2</f>
        <v>435</v>
      </c>
      <c r="D33" s="571">
        <f t="shared" ref="D33:D38" si="0">C33/B33*100</f>
        <v>100</v>
      </c>
      <c r="E33" s="466"/>
      <c r="F33" s="357">
        <v>12</v>
      </c>
      <c r="G33" s="355">
        <v>351.8</v>
      </c>
      <c r="H33" s="569">
        <v>357</v>
      </c>
      <c r="I33" s="471">
        <v>378.5</v>
      </c>
      <c r="J33" s="470">
        <v>461.7</v>
      </c>
      <c r="K33" s="360"/>
    </row>
    <row r="34" spans="1:11">
      <c r="A34" s="37" t="s">
        <v>86</v>
      </c>
      <c r="B34" s="362">
        <f>526.2+118.2</f>
        <v>644.40000000000009</v>
      </c>
      <c r="C34" s="362">
        <f>526.2+118.2</f>
        <v>644.40000000000009</v>
      </c>
      <c r="D34" s="571">
        <f t="shared" si="0"/>
        <v>100</v>
      </c>
      <c r="E34" s="466"/>
      <c r="F34" s="357">
        <v>17.95</v>
      </c>
      <c r="G34" s="355">
        <v>526.20000000000005</v>
      </c>
      <c r="H34" s="355">
        <v>534</v>
      </c>
      <c r="I34" s="471">
        <v>566.20000000000005</v>
      </c>
      <c r="J34" s="470">
        <v>690.6</v>
      </c>
      <c r="K34" s="360"/>
    </row>
    <row r="35" spans="1:11">
      <c r="A35" s="37" t="s">
        <v>87</v>
      </c>
      <c r="B35" s="362">
        <f>261.8+4.9</f>
        <v>266.7</v>
      </c>
      <c r="C35" s="362">
        <f>261.8+4.9</f>
        <v>266.7</v>
      </c>
      <c r="D35" s="571">
        <f t="shared" si="0"/>
        <v>100</v>
      </c>
      <c r="E35" s="466"/>
      <c r="F35" s="357">
        <v>8.93</v>
      </c>
      <c r="G35" s="355">
        <v>261.8</v>
      </c>
      <c r="H35" s="355">
        <v>265.60000000000002</v>
      </c>
      <c r="I35" s="471">
        <v>281.8</v>
      </c>
      <c r="J35" s="470">
        <v>280.8</v>
      </c>
      <c r="K35" s="360"/>
    </row>
    <row r="36" spans="1:11">
      <c r="A36" s="37" t="s">
        <v>88</v>
      </c>
      <c r="B36" s="362">
        <f>257.4+96.3</f>
        <v>353.7</v>
      </c>
      <c r="C36" s="362">
        <f>257.4+96.3</f>
        <v>353.7</v>
      </c>
      <c r="D36" s="571">
        <f t="shared" si="0"/>
        <v>100</v>
      </c>
      <c r="E36" s="466"/>
      <c r="F36" s="357">
        <v>8.7799999999999994</v>
      </c>
      <c r="G36" s="355">
        <v>257.39999999999998</v>
      </c>
      <c r="H36" s="355">
        <v>261.10000000000002</v>
      </c>
      <c r="I36" s="471">
        <v>277</v>
      </c>
      <c r="J36" s="470">
        <v>337.8</v>
      </c>
      <c r="K36" s="360"/>
    </row>
    <row r="37" spans="1:11">
      <c r="A37" s="37" t="s">
        <v>89</v>
      </c>
      <c r="B37" s="362">
        <f>354.6+7.1</f>
        <v>361.70000000000005</v>
      </c>
      <c r="C37" s="362">
        <f>354.6+7.1</f>
        <v>361.70000000000005</v>
      </c>
      <c r="D37" s="571">
        <f t="shared" si="0"/>
        <v>100</v>
      </c>
      <c r="E37" s="466"/>
      <c r="F37" s="357">
        <v>12.09</v>
      </c>
      <c r="G37" s="355">
        <v>354.6</v>
      </c>
      <c r="H37" s="569">
        <v>359.6</v>
      </c>
      <c r="I37" s="471">
        <v>381.4</v>
      </c>
      <c r="J37" s="470">
        <v>407.8</v>
      </c>
      <c r="K37" s="360"/>
    </row>
    <row r="38" spans="1:11">
      <c r="A38" s="62" t="s">
        <v>84</v>
      </c>
      <c r="B38" s="465">
        <f>SUM(B33:B37)</f>
        <v>2061.5</v>
      </c>
      <c r="C38" s="465">
        <f>SUM(C33:C37)</f>
        <v>2061.5</v>
      </c>
      <c r="D38" s="680">
        <f t="shared" si="0"/>
        <v>100</v>
      </c>
      <c r="E38" s="450"/>
      <c r="F38" s="357">
        <f>F39+F40+F41+F42+F43</f>
        <v>0</v>
      </c>
      <c r="G38" s="357">
        <v>1751.8</v>
      </c>
      <c r="H38" s="357">
        <v>1777.3</v>
      </c>
      <c r="I38" s="469">
        <v>1884.9</v>
      </c>
      <c r="J38" s="469">
        <f>J39+J40+J41+J42+J43</f>
        <v>0</v>
      </c>
      <c r="K38" s="358"/>
    </row>
    <row r="39" spans="1:11">
      <c r="A39" s="361"/>
      <c r="B39" s="236"/>
      <c r="C39" s="236"/>
      <c r="D39" s="236"/>
      <c r="E39" s="451"/>
    </row>
    <row r="40" spans="1:11">
      <c r="A40" s="361"/>
      <c r="B40" s="236"/>
      <c r="C40" s="521"/>
      <c r="D40" s="575" t="s">
        <v>502</v>
      </c>
      <c r="E40" s="451"/>
    </row>
    <row r="41" spans="1:11" ht="97.9" customHeight="1">
      <c r="A41" s="731" t="s">
        <v>432</v>
      </c>
      <c r="B41" s="731"/>
      <c r="C41" s="731"/>
      <c r="D41" s="731"/>
      <c r="E41" s="441"/>
    </row>
    <row r="42" spans="1:11" ht="19.149999999999999" customHeight="1">
      <c r="A42" s="352"/>
      <c r="B42" s="352"/>
      <c r="C42" s="573"/>
      <c r="D42" s="576" t="s">
        <v>111</v>
      </c>
      <c r="E42" s="452"/>
    </row>
    <row r="43" spans="1:11">
      <c r="A43" s="729" t="s">
        <v>449</v>
      </c>
      <c r="B43" s="728" t="s">
        <v>116</v>
      </c>
      <c r="C43" s="728"/>
      <c r="D43" s="728"/>
      <c r="E43" s="449"/>
    </row>
    <row r="44" spans="1:11">
      <c r="A44" s="729"/>
      <c r="B44" s="673" t="s">
        <v>548</v>
      </c>
      <c r="C44" s="674" t="s">
        <v>549</v>
      </c>
      <c r="D44" s="674" t="s">
        <v>550</v>
      </c>
      <c r="E44" s="449"/>
    </row>
    <row r="45" spans="1:11">
      <c r="A45" s="362">
        <v>1</v>
      </c>
      <c r="B45" s="362">
        <v>2</v>
      </c>
      <c r="C45" s="362">
        <v>3</v>
      </c>
      <c r="D45" s="362">
        <v>4</v>
      </c>
      <c r="E45" s="449"/>
    </row>
    <row r="46" spans="1:11">
      <c r="A46" s="357" t="s">
        <v>85</v>
      </c>
      <c r="B46" s="516">
        <f>25.4+40-55.22</f>
        <v>10.180000000000007</v>
      </c>
      <c r="C46" s="516">
        <f>25.4+40-55.22</f>
        <v>10.180000000000007</v>
      </c>
      <c r="D46" s="516">
        <f>C46/B46*100</f>
        <v>100</v>
      </c>
      <c r="E46" s="449"/>
    </row>
    <row r="47" spans="1:11">
      <c r="A47" s="37" t="s">
        <v>86</v>
      </c>
      <c r="B47" s="516">
        <f>40.4-20-20.4</f>
        <v>0</v>
      </c>
      <c r="C47" s="516">
        <f>40.4-20-20.4</f>
        <v>0</v>
      </c>
      <c r="D47" s="516"/>
      <c r="E47" s="449"/>
      <c r="F47" s="355">
        <v>20.399999999999999</v>
      </c>
    </row>
    <row r="48" spans="1:11">
      <c r="A48" s="37" t="s">
        <v>87</v>
      </c>
      <c r="B48" s="516">
        <f>34.4-34.4</f>
        <v>0</v>
      </c>
      <c r="C48" s="516">
        <f>34.4-34.4</f>
        <v>0</v>
      </c>
      <c r="D48" s="516"/>
      <c r="E48" s="449"/>
    </row>
    <row r="49" spans="1:6">
      <c r="A49" s="37" t="s">
        <v>88</v>
      </c>
      <c r="B49" s="516">
        <f>30.4+60</f>
        <v>90.4</v>
      </c>
      <c r="C49" s="516">
        <f>30.4+60</f>
        <v>90.4</v>
      </c>
      <c r="D49" s="516">
        <f>C49/B49*100</f>
        <v>100</v>
      </c>
      <c r="E49" s="449"/>
      <c r="F49" s="355">
        <v>90.4</v>
      </c>
    </row>
    <row r="50" spans="1:6">
      <c r="A50" s="37" t="s">
        <v>89</v>
      </c>
      <c r="B50" s="516">
        <f>25.4-6.6-8.873</f>
        <v>9.9269999999999978</v>
      </c>
      <c r="C50" s="516">
        <f>25.4-6.6-8.873</f>
        <v>9.9269999999999978</v>
      </c>
      <c r="D50" s="516">
        <f>C50/B50*100</f>
        <v>100</v>
      </c>
      <c r="E50" s="449"/>
      <c r="F50" s="355">
        <v>18.8</v>
      </c>
    </row>
    <row r="51" spans="1:6">
      <c r="A51" s="363" t="s">
        <v>84</v>
      </c>
      <c r="B51" s="465">
        <f>SUM(B46:B50)</f>
        <v>110.50700000000001</v>
      </c>
      <c r="C51" s="465">
        <f>SUM(C46:C50)</f>
        <v>110.50700000000001</v>
      </c>
      <c r="D51" s="681">
        <f>C51/B51*100</f>
        <v>100</v>
      </c>
      <c r="E51" s="449"/>
      <c r="F51" s="355">
        <v>229.4</v>
      </c>
    </row>
  </sheetData>
  <mergeCells count="15">
    <mergeCell ref="B3:D3"/>
    <mergeCell ref="A5:D5"/>
    <mergeCell ref="B8:D8"/>
    <mergeCell ref="A8:A9"/>
    <mergeCell ref="A15:D15"/>
    <mergeCell ref="A18:A19"/>
    <mergeCell ref="B18:B19"/>
    <mergeCell ref="C18:C19"/>
    <mergeCell ref="D18:D19"/>
    <mergeCell ref="B30:D30"/>
    <mergeCell ref="B43:D43"/>
    <mergeCell ref="A43:A44"/>
    <mergeCell ref="A28:D28"/>
    <mergeCell ref="A30:A31"/>
    <mergeCell ref="A41:D41"/>
  </mergeCells>
  <phoneticPr fontId="0" type="noConversion"/>
  <conditionalFormatting sqref="E33:E37 B11:E11 D12 B46:D50 D47:D51">
    <cfRule type="expression" dxfId="4" priority="6" stopIfTrue="1">
      <formula>RIGHT(#REF!,2)="00"</formula>
    </cfRule>
  </conditionalFormatting>
  <conditionalFormatting sqref="B22:C26 E22:E25">
    <cfRule type="expression" dxfId="3" priority="1" stopIfTrue="1">
      <formula>RIGHT(#REF!,2)="00"</formula>
    </cfRule>
  </conditionalFormatting>
  <pageMargins left="0.7" right="0.7" top="0.75" bottom="0.75" header="0.3" footer="0.3"/>
  <pageSetup paperSize="9" scale="5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8"/>
  <sheetViews>
    <sheetView view="pageBreakPreview" zoomScale="60" zoomScaleNormal="55" workbookViewId="0">
      <selection sqref="A1:E29"/>
    </sheetView>
  </sheetViews>
  <sheetFormatPr defaultRowHeight="12.75"/>
  <cols>
    <col min="1" max="1" width="52.42578125" style="74" customWidth="1"/>
    <col min="2" max="2" width="113.28515625" style="74" customWidth="1"/>
    <col min="3" max="4" width="26.42578125" style="74" customWidth="1"/>
    <col min="5" max="5" width="23.5703125" style="74" hidden="1" customWidth="1"/>
    <col min="6" max="6" width="35.85546875" style="453" customWidth="1"/>
    <col min="7" max="7" width="20.28515625" style="74" customWidth="1"/>
    <col min="8" max="8" width="16.7109375" style="74" customWidth="1"/>
    <col min="9" max="9" width="21.85546875" style="74" customWidth="1"/>
    <col min="10" max="16384" width="9.140625" style="74"/>
  </cols>
  <sheetData>
    <row r="1" spans="1:7" ht="51.6" customHeight="1">
      <c r="B1" s="518"/>
      <c r="C1" s="740" t="s">
        <v>451</v>
      </c>
      <c r="D1" s="740"/>
      <c r="E1" s="740"/>
      <c r="F1" s="384"/>
    </row>
    <row r="2" spans="1:7" ht="130.15" customHeight="1">
      <c r="A2" s="75"/>
      <c r="B2" s="76"/>
      <c r="C2" s="739" t="s">
        <v>556</v>
      </c>
      <c r="D2" s="739"/>
      <c r="E2" s="739"/>
      <c r="F2" s="464"/>
      <c r="G2" s="464"/>
    </row>
    <row r="3" spans="1:7" ht="13.15" customHeight="1">
      <c r="A3" s="738" t="s">
        <v>455</v>
      </c>
      <c r="B3" s="738"/>
      <c r="C3" s="738"/>
      <c r="D3" s="738"/>
      <c r="E3" s="738"/>
    </row>
    <row r="4" spans="1:7" ht="13.15" customHeight="1">
      <c r="A4" s="738"/>
      <c r="B4" s="738"/>
      <c r="C4" s="738"/>
      <c r="D4" s="738"/>
      <c r="E4" s="738"/>
    </row>
    <row r="5" spans="1:7" ht="73.900000000000006" customHeight="1">
      <c r="A5" s="738"/>
      <c r="B5" s="738"/>
      <c r="C5" s="738"/>
      <c r="D5" s="738"/>
      <c r="E5" s="738"/>
      <c r="F5" s="454"/>
    </row>
    <row r="6" spans="1:7" ht="15.75">
      <c r="A6" s="77"/>
      <c r="B6" s="77"/>
      <c r="C6" s="78"/>
    </row>
    <row r="7" spans="1:7" ht="37.15" customHeight="1">
      <c r="A7" s="741" t="s">
        <v>266</v>
      </c>
      <c r="B7" s="742" t="s">
        <v>445</v>
      </c>
      <c r="C7" s="743" t="s">
        <v>450</v>
      </c>
      <c r="D7" s="743"/>
      <c r="E7" s="743"/>
    </row>
    <row r="8" spans="1:7" s="79" customFormat="1" ht="138.6" customHeight="1">
      <c r="A8" s="741"/>
      <c r="B8" s="742"/>
      <c r="C8" s="583" t="s">
        <v>548</v>
      </c>
      <c r="D8" s="583" t="s">
        <v>549</v>
      </c>
      <c r="E8" s="583" t="s">
        <v>447</v>
      </c>
      <c r="F8" s="455"/>
    </row>
    <row r="9" spans="1:7" s="82" customFormat="1" ht="28.15" customHeight="1">
      <c r="A9" s="80" t="s">
        <v>124</v>
      </c>
      <c r="B9" s="81" t="s">
        <v>125</v>
      </c>
      <c r="C9" s="116">
        <v>3</v>
      </c>
      <c r="D9" s="116">
        <v>4</v>
      </c>
      <c r="E9" s="116">
        <v>5</v>
      </c>
      <c r="F9" s="456"/>
    </row>
    <row r="10" spans="1:7" s="82" customFormat="1" ht="44.45" customHeight="1">
      <c r="A10" s="85" t="s">
        <v>278</v>
      </c>
      <c r="B10" s="110" t="s">
        <v>279</v>
      </c>
      <c r="C10" s="115">
        <f>C11+C21+C13+C17</f>
        <v>2647.8918500000345</v>
      </c>
      <c r="D10" s="115">
        <f>D11+D21+D13+D17</f>
        <v>797.48300000000449</v>
      </c>
      <c r="E10" s="115">
        <f>E11+E21+E13+E17</f>
        <v>-29992.259946710376</v>
      </c>
      <c r="F10" s="456"/>
    </row>
    <row r="11" spans="1:7" s="82" customFormat="1" ht="44.45" customHeight="1">
      <c r="A11" s="85" t="s">
        <v>267</v>
      </c>
      <c r="B11" s="86" t="s">
        <v>265</v>
      </c>
      <c r="C11" s="372">
        <f>SUM(C12)</f>
        <v>0</v>
      </c>
      <c r="D11" s="83">
        <f>SUM(D12)</f>
        <v>0</v>
      </c>
      <c r="E11" s="83">
        <f>SUM(E12)</f>
        <v>0</v>
      </c>
      <c r="F11" s="456"/>
    </row>
    <row r="12" spans="1:7" s="82" customFormat="1" ht="80.45" customHeight="1">
      <c r="A12" s="85" t="s">
        <v>268</v>
      </c>
      <c r="B12" s="87" t="s">
        <v>401</v>
      </c>
      <c r="C12" s="372">
        <v>0</v>
      </c>
      <c r="D12" s="83">
        <v>0</v>
      </c>
      <c r="E12" s="83">
        <v>0</v>
      </c>
      <c r="F12" s="456"/>
    </row>
    <row r="13" spans="1:7" s="82" customFormat="1" ht="63" customHeight="1">
      <c r="A13" s="88" t="s">
        <v>60</v>
      </c>
      <c r="B13" s="112" t="s">
        <v>59</v>
      </c>
      <c r="C13" s="372">
        <f t="shared" ref="C13:E14" si="0">C14</f>
        <v>0</v>
      </c>
      <c r="D13" s="83">
        <f t="shared" si="0"/>
        <v>0</v>
      </c>
      <c r="E13" s="83">
        <f t="shared" si="0"/>
        <v>-1008.8</v>
      </c>
      <c r="F13" s="456"/>
    </row>
    <row r="14" spans="1:7" s="82" customFormat="1" ht="57" customHeight="1">
      <c r="A14" s="88" t="s">
        <v>61</v>
      </c>
      <c r="B14" s="112" t="s">
        <v>58</v>
      </c>
      <c r="C14" s="372">
        <f t="shared" si="0"/>
        <v>0</v>
      </c>
      <c r="D14" s="83">
        <f t="shared" si="0"/>
        <v>0</v>
      </c>
      <c r="E14" s="83">
        <f t="shared" si="0"/>
        <v>-1008.8</v>
      </c>
      <c r="F14" s="456"/>
    </row>
    <row r="15" spans="1:7" s="82" customFormat="1" ht="82.9" customHeight="1">
      <c r="A15" s="319" t="s">
        <v>62</v>
      </c>
      <c r="B15" s="89" t="s">
        <v>56</v>
      </c>
      <c r="C15" s="372">
        <f>SUM(C16)</f>
        <v>0</v>
      </c>
      <c r="D15" s="83">
        <f>SUM(D16)</f>
        <v>0</v>
      </c>
      <c r="E15" s="83">
        <f>SUM(E16)</f>
        <v>-1008.8</v>
      </c>
      <c r="F15" s="456"/>
    </row>
    <row r="16" spans="1:7" s="82" customFormat="1" ht="77.45" customHeight="1">
      <c r="A16" s="88" t="s">
        <v>63</v>
      </c>
      <c r="B16" s="101" t="s">
        <v>57</v>
      </c>
      <c r="C16" s="370"/>
      <c r="D16" s="370"/>
      <c r="E16" s="370">
        <v>-1008.8</v>
      </c>
      <c r="F16" s="456"/>
    </row>
    <row r="17" spans="1:10" s="82" customFormat="1" ht="48" customHeight="1">
      <c r="A17" s="99" t="s">
        <v>92</v>
      </c>
      <c r="B17" s="371" t="s">
        <v>98</v>
      </c>
      <c r="C17" s="374">
        <f t="shared" ref="C17:E19" si="1">C18</f>
        <v>577.97285999999997</v>
      </c>
      <c r="D17" s="84">
        <f t="shared" si="1"/>
        <v>465.99700000000001</v>
      </c>
      <c r="E17" s="84">
        <f t="shared" si="1"/>
        <v>930.6</v>
      </c>
      <c r="F17" s="456"/>
    </row>
    <row r="18" spans="1:10" s="82" customFormat="1" ht="57.6" customHeight="1">
      <c r="A18" s="99" t="s">
        <v>93</v>
      </c>
      <c r="B18" s="371" t="s">
        <v>96</v>
      </c>
      <c r="C18" s="374">
        <f t="shared" si="1"/>
        <v>577.97285999999997</v>
      </c>
      <c r="D18" s="84">
        <f t="shared" si="1"/>
        <v>465.99700000000001</v>
      </c>
      <c r="E18" s="84">
        <f t="shared" si="1"/>
        <v>930.6</v>
      </c>
      <c r="F18" s="456"/>
    </row>
    <row r="19" spans="1:10" s="82" customFormat="1" ht="77.45" customHeight="1">
      <c r="A19" s="369" t="s">
        <v>94</v>
      </c>
      <c r="B19" s="371" t="s">
        <v>97</v>
      </c>
      <c r="C19" s="374">
        <f t="shared" si="1"/>
        <v>577.97285999999997</v>
      </c>
      <c r="D19" s="84">
        <f t="shared" si="1"/>
        <v>465.99700000000001</v>
      </c>
      <c r="E19" s="84">
        <f t="shared" si="1"/>
        <v>930.6</v>
      </c>
      <c r="F19" s="456"/>
    </row>
    <row r="20" spans="1:10" s="82" customFormat="1" ht="104.45" customHeight="1">
      <c r="A20" s="369" t="s">
        <v>95</v>
      </c>
      <c r="B20" s="371" t="s">
        <v>402</v>
      </c>
      <c r="C20" s="374">
        <v>577.97285999999997</v>
      </c>
      <c r="D20" s="374">
        <v>465.99700000000001</v>
      </c>
      <c r="E20" s="84">
        <v>930.6</v>
      </c>
      <c r="F20" s="456"/>
    </row>
    <row r="21" spans="1:10" s="82" customFormat="1" ht="40.9" customHeight="1">
      <c r="A21" s="99" t="s">
        <v>64</v>
      </c>
      <c r="B21" s="102" t="s">
        <v>269</v>
      </c>
      <c r="C21" s="373">
        <f>C24+C25</f>
        <v>2069.9189900000347</v>
      </c>
      <c r="D21" s="100">
        <f>D24+D25</f>
        <v>331.48600000000442</v>
      </c>
      <c r="E21" s="100">
        <f>E24+E25</f>
        <v>-29914.059946710375</v>
      </c>
      <c r="F21" s="456"/>
    </row>
    <row r="22" spans="1:10" s="91" customFormat="1" ht="40.15" customHeight="1">
      <c r="A22" s="90" t="s">
        <v>65</v>
      </c>
      <c r="B22" s="105" t="s">
        <v>270</v>
      </c>
      <c r="C22" s="84">
        <f t="shared" ref="C22:E23" si="2">SUM(C23)</f>
        <v>-148994.35282</v>
      </c>
      <c r="D22" s="84">
        <f t="shared" si="2"/>
        <v>-149676.54300000001</v>
      </c>
      <c r="E22" s="84">
        <f t="shared" si="2"/>
        <v>-31022.038248736972</v>
      </c>
      <c r="F22" s="457"/>
    </row>
    <row r="23" spans="1:10" s="79" customFormat="1" ht="37.15" customHeight="1">
      <c r="A23" s="88" t="s">
        <v>66</v>
      </c>
      <c r="B23" s="106" t="s">
        <v>271</v>
      </c>
      <c r="C23" s="92">
        <f t="shared" si="2"/>
        <v>-148994.35282</v>
      </c>
      <c r="D23" s="92">
        <f t="shared" si="2"/>
        <v>-149676.54300000001</v>
      </c>
      <c r="E23" s="92">
        <f t="shared" si="2"/>
        <v>-31022.038248736972</v>
      </c>
      <c r="F23" s="455"/>
    </row>
    <row r="24" spans="1:10" s="79" customFormat="1" ht="58.15" customHeight="1">
      <c r="A24" s="88" t="s">
        <v>67</v>
      </c>
      <c r="B24" s="106" t="s">
        <v>80</v>
      </c>
      <c r="C24" s="92">
        <f>-(23543.1+200+11.9+2048.3+2561.1+500+3400+100+165.4+50+852.2+250+297.8+650+'Прил 2'!C8+C20)</f>
        <v>-148994.35282</v>
      </c>
      <c r="D24" s="92">
        <v>-149676.54300000001</v>
      </c>
      <c r="E24" s="92">
        <f>-(29992.2+'Прил 2'!E8+E20)</f>
        <v>-31022.038248736972</v>
      </c>
      <c r="F24" s="455" t="s">
        <v>276</v>
      </c>
    </row>
    <row r="25" spans="1:10" s="91" customFormat="1" ht="43.15" customHeight="1">
      <c r="A25" s="90" t="s">
        <v>68</v>
      </c>
      <c r="B25" s="107" t="s">
        <v>272</v>
      </c>
      <c r="C25" s="84">
        <f t="shared" ref="C25:E26" si="3">SUM(C26)</f>
        <v>151064.27181000003</v>
      </c>
      <c r="D25" s="84">
        <f t="shared" si="3"/>
        <v>150008.02900000001</v>
      </c>
      <c r="E25" s="84">
        <f t="shared" si="3"/>
        <v>1107.9783020265961</v>
      </c>
      <c r="F25" s="457"/>
      <c r="G25" s="91">
        <v>108498.24429</v>
      </c>
      <c r="H25" s="91">
        <v>96262.97600000001</v>
      </c>
      <c r="I25" s="91">
        <v>94966.299999999988</v>
      </c>
    </row>
    <row r="26" spans="1:10" s="79" customFormat="1" ht="47.45" customHeight="1">
      <c r="A26" s="93" t="s">
        <v>69</v>
      </c>
      <c r="B26" s="108" t="s">
        <v>273</v>
      </c>
      <c r="C26" s="92">
        <f t="shared" si="3"/>
        <v>151064.27181000003</v>
      </c>
      <c r="D26" s="92">
        <f t="shared" si="3"/>
        <v>150008.02900000001</v>
      </c>
      <c r="E26" s="92">
        <f t="shared" si="3"/>
        <v>1107.9783020265961</v>
      </c>
      <c r="F26" s="455"/>
    </row>
    <row r="27" spans="1:10" s="79" customFormat="1" ht="56.45" customHeight="1">
      <c r="A27" s="94" t="s">
        <v>70</v>
      </c>
      <c r="B27" s="109" t="s">
        <v>81</v>
      </c>
      <c r="C27" s="625">
        <f>'прил 3'!J8-C16</f>
        <v>151064.27181000003</v>
      </c>
      <c r="D27" s="92">
        <v>150008.02900000001</v>
      </c>
      <c r="E27" s="92">
        <f>'прил 3'!L8-E16</f>
        <v>1107.9783020265961</v>
      </c>
      <c r="F27" s="455"/>
      <c r="G27" s="98">
        <v>107236.35049999997</v>
      </c>
      <c r="H27" s="98">
        <v>93514.824999999997</v>
      </c>
      <c r="I27" s="98">
        <v>96164.1</v>
      </c>
      <c r="J27" s="79" t="s">
        <v>277</v>
      </c>
    </row>
    <row r="28" spans="1:10" s="79" customFormat="1" ht="56.45" customHeight="1">
      <c r="A28" s="104" t="s">
        <v>278</v>
      </c>
      <c r="B28" s="103" t="s">
        <v>275</v>
      </c>
      <c r="C28" s="92">
        <f>C10</f>
        <v>2647.8918500000345</v>
      </c>
      <c r="D28" s="625">
        <f>D10</f>
        <v>797.48300000000449</v>
      </c>
      <c r="E28" s="625">
        <f>E10</f>
        <v>-29992.259946710376</v>
      </c>
      <c r="F28" s="455"/>
    </row>
    <row r="29" spans="1:10" ht="37.15" customHeight="1">
      <c r="A29" s="95"/>
      <c r="B29" s="96" t="s">
        <v>274</v>
      </c>
      <c r="C29" s="97"/>
      <c r="D29" s="92"/>
      <c r="E29" s="92"/>
      <c r="G29" s="114">
        <f>G27-C27</f>
        <v>-43827.921310000063</v>
      </c>
      <c r="H29" s="114">
        <f>H27-D27</f>
        <v>-56493.204000000012</v>
      </c>
      <c r="I29" s="114">
        <f>I27-E27</f>
        <v>95056.121697973416</v>
      </c>
      <c r="J29" s="114"/>
    </row>
    <row r="32" spans="1:10" ht="44.45" customHeight="1">
      <c r="B32" s="649" t="s">
        <v>521</v>
      </c>
      <c r="C32" s="553">
        <v>34629.800000000003</v>
      </c>
      <c r="D32" s="553">
        <v>36105.697</v>
      </c>
      <c r="E32" s="553">
        <v>29992.206206306502</v>
      </c>
    </row>
    <row r="33" spans="3:6" ht="20.25">
      <c r="C33" s="554"/>
      <c r="D33" s="555"/>
      <c r="E33" s="555"/>
    </row>
    <row r="34" spans="3:6" ht="27.75">
      <c r="C34" s="556">
        <f>'Прил 2'!C8</f>
        <v>113786.57995999999</v>
      </c>
      <c r="D34" s="556">
        <f>'Прил 2'!D8</f>
        <v>112919.80924999999</v>
      </c>
      <c r="E34" s="556">
        <f>'Прил 2'!E8</f>
        <v>99.23824873697346</v>
      </c>
    </row>
    <row r="35" spans="3:6" ht="30">
      <c r="C35" s="557">
        <f>C32+C34</f>
        <v>148416.37995999999</v>
      </c>
      <c r="D35" s="557">
        <f>D32+D34</f>
        <v>149025.50624999998</v>
      </c>
      <c r="E35" s="557">
        <f>E32+E34</f>
        <v>30091.444455043475</v>
      </c>
      <c r="F35" s="552" t="s">
        <v>427</v>
      </c>
    </row>
    <row r="36" spans="3:6" ht="30">
      <c r="C36" s="556">
        <f>'прил 3'!J8</f>
        <v>151064.27181000003</v>
      </c>
      <c r="D36" s="556">
        <f>'прил 3'!K8</f>
        <v>149822.97975000003</v>
      </c>
      <c r="E36" s="556">
        <f>'прил 3'!L8</f>
        <v>99.178302026596171</v>
      </c>
      <c r="F36" s="552" t="s">
        <v>426</v>
      </c>
    </row>
    <row r="38" spans="3:6" ht="30.75">
      <c r="C38" s="525">
        <f>C36-C35</f>
        <v>2647.8918500000436</v>
      </c>
      <c r="D38" s="525">
        <f>D36-D35</f>
        <v>797.47350000005099</v>
      </c>
      <c r="E38" s="525">
        <f>E36-E35</f>
        <v>-29992.266153016877</v>
      </c>
    </row>
  </sheetData>
  <mergeCells count="6">
    <mergeCell ref="A3:E5"/>
    <mergeCell ref="C2:E2"/>
    <mergeCell ref="C1:E1"/>
    <mergeCell ref="A7:A8"/>
    <mergeCell ref="B7:B8"/>
    <mergeCell ref="C7:E7"/>
  </mergeCells>
  <phoneticPr fontId="0" type="noConversion"/>
  <conditionalFormatting sqref="A2">
    <cfRule type="expression" dxfId="2" priority="1" stopIfTrue="1">
      <formula>#REF!&lt;&gt;""</formula>
    </cfRule>
  </conditionalFormatting>
  <pageMargins left="0.7" right="0.7" top="0.75" bottom="0.75" header="0.3" footer="0.3"/>
  <pageSetup paperSize="9" scale="3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26"/>
  <sheetViews>
    <sheetView view="pageBreakPreview" zoomScale="60" zoomScaleNormal="55" workbookViewId="0">
      <selection activeCell="A2" sqref="A2:E19"/>
    </sheetView>
  </sheetViews>
  <sheetFormatPr defaultColWidth="8" defaultRowHeight="15.75"/>
  <cols>
    <col min="1" max="1" width="21.42578125" style="493" customWidth="1"/>
    <col min="2" max="2" width="86.140625" style="493" customWidth="1"/>
    <col min="3" max="3" width="26.7109375" style="493" customWidth="1"/>
    <col min="4" max="4" width="24.28515625" style="493" customWidth="1"/>
    <col min="5" max="5" width="24.7109375" style="493" hidden="1" customWidth="1"/>
    <col min="6" max="6" width="50.140625" style="492" customWidth="1"/>
    <col min="7" max="16384" width="8" style="493"/>
  </cols>
  <sheetData>
    <row r="1" spans="1:7" s="488" customFormat="1" ht="27">
      <c r="B1" s="744"/>
      <c r="C1" s="744"/>
      <c r="D1" s="744"/>
      <c r="E1" s="744"/>
      <c r="F1" s="384"/>
    </row>
    <row r="2" spans="1:7" s="488" customFormat="1" ht="27" customHeight="1">
      <c r="A2" s="489"/>
      <c r="B2" s="490"/>
      <c r="C2" s="750" t="s">
        <v>453</v>
      </c>
      <c r="D2" s="750"/>
      <c r="E2" s="750"/>
      <c r="F2" s="491"/>
    </row>
    <row r="3" spans="1:7" s="488" customFormat="1" ht="141" customHeight="1">
      <c r="A3" s="489"/>
      <c r="B3" s="490"/>
      <c r="C3" s="739" t="s">
        <v>556</v>
      </c>
      <c r="D3" s="739"/>
      <c r="E3" s="739"/>
      <c r="F3" s="464"/>
      <c r="G3" s="464"/>
    </row>
    <row r="4" spans="1:7" ht="15.6" customHeight="1">
      <c r="A4" s="745" t="s">
        <v>454</v>
      </c>
      <c r="B4" s="745"/>
      <c r="C4" s="745"/>
      <c r="D4" s="745"/>
      <c r="E4" s="745"/>
    </row>
    <row r="5" spans="1:7" ht="15.6" customHeight="1">
      <c r="A5" s="745"/>
      <c r="B5" s="745"/>
      <c r="C5" s="745"/>
      <c r="D5" s="745"/>
      <c r="E5" s="745"/>
      <c r="F5" s="431"/>
    </row>
    <row r="6" spans="1:7" ht="103.9" customHeight="1">
      <c r="A6" s="745"/>
      <c r="B6" s="745"/>
      <c r="C6" s="745"/>
      <c r="D6" s="745"/>
      <c r="E6" s="745"/>
      <c r="F6" s="312"/>
    </row>
    <row r="7" spans="1:7" ht="24.75" customHeight="1">
      <c r="A7" s="494"/>
      <c r="B7" s="494"/>
      <c r="C7" s="495"/>
      <c r="E7" s="496"/>
    </row>
    <row r="8" spans="1:7" ht="25.5" customHeight="1">
      <c r="A8" s="746" t="s">
        <v>405</v>
      </c>
      <c r="B8" s="747" t="s">
        <v>406</v>
      </c>
      <c r="C8" s="748" t="s">
        <v>452</v>
      </c>
      <c r="D8" s="749"/>
      <c r="E8" s="749"/>
      <c r="F8" s="584"/>
      <c r="G8" s="585"/>
    </row>
    <row r="9" spans="1:7" s="499" customFormat="1" ht="31.15" customHeight="1">
      <c r="A9" s="746"/>
      <c r="B9" s="747"/>
      <c r="C9" s="583" t="s">
        <v>548</v>
      </c>
      <c r="D9" s="583" t="s">
        <v>549</v>
      </c>
      <c r="E9" s="583" t="s">
        <v>447</v>
      </c>
      <c r="F9" s="498"/>
    </row>
    <row r="10" spans="1:7" s="499" customFormat="1" ht="26.25">
      <c r="A10" s="500">
        <v>1</v>
      </c>
      <c r="B10" s="501">
        <v>2</v>
      </c>
      <c r="C10" s="502">
        <v>3</v>
      </c>
      <c r="D10" s="497">
        <v>4</v>
      </c>
      <c r="E10" s="497">
        <v>5</v>
      </c>
      <c r="F10" s="498"/>
    </row>
    <row r="11" spans="1:7" s="499" customFormat="1" ht="54.6" customHeight="1">
      <c r="A11" s="504" t="s">
        <v>407</v>
      </c>
      <c r="B11" s="505" t="s">
        <v>265</v>
      </c>
      <c r="C11" s="506">
        <f>C13</f>
        <v>0</v>
      </c>
      <c r="D11" s="506">
        <f>D13</f>
        <v>0</v>
      </c>
      <c r="E11" s="506">
        <f>E13</f>
        <v>0</v>
      </c>
      <c r="F11" s="498"/>
    </row>
    <row r="12" spans="1:7" s="499" customFormat="1" ht="31.15" customHeight="1">
      <c r="A12" s="507"/>
      <c r="B12" s="508" t="s">
        <v>408</v>
      </c>
      <c r="C12" s="509"/>
      <c r="D12" s="503"/>
      <c r="E12" s="503"/>
      <c r="F12" s="498"/>
    </row>
    <row r="13" spans="1:7" s="499" customFormat="1" ht="43.15" customHeight="1">
      <c r="A13" s="507">
        <v>1</v>
      </c>
      <c r="B13" s="508" t="s">
        <v>409</v>
      </c>
      <c r="C13" s="510"/>
      <c r="D13" s="510"/>
      <c r="E13" s="510"/>
      <c r="F13" s="498"/>
    </row>
    <row r="14" spans="1:7" s="499" customFormat="1" ht="54" customHeight="1">
      <c r="A14" s="507">
        <v>2</v>
      </c>
      <c r="B14" s="511" t="s">
        <v>410</v>
      </c>
      <c r="C14" s="510"/>
      <c r="D14" s="510"/>
      <c r="E14" s="510"/>
      <c r="F14" s="498"/>
    </row>
    <row r="15" spans="1:7" s="499" customFormat="1" ht="58.15" customHeight="1">
      <c r="A15" s="504">
        <v>11</v>
      </c>
      <c r="B15" s="512" t="s">
        <v>411</v>
      </c>
      <c r="C15" s="506">
        <f>C18</f>
        <v>0</v>
      </c>
      <c r="D15" s="506">
        <f>D18</f>
        <v>0</v>
      </c>
      <c r="E15" s="506">
        <f>E18</f>
        <v>-1008.8</v>
      </c>
      <c r="F15" s="498"/>
    </row>
    <row r="16" spans="1:7" s="499" customFormat="1" ht="29.45" customHeight="1">
      <c r="A16" s="504"/>
      <c r="B16" s="508" t="s">
        <v>408</v>
      </c>
      <c r="C16" s="506"/>
      <c r="D16" s="506"/>
      <c r="E16" s="506"/>
      <c r="F16" s="498"/>
    </row>
    <row r="17" spans="1:6" s="499" customFormat="1" ht="29.45" customHeight="1">
      <c r="A17" s="507">
        <v>1</v>
      </c>
      <c r="B17" s="508" t="s">
        <v>409</v>
      </c>
      <c r="C17" s="506"/>
      <c r="D17" s="506"/>
      <c r="E17" s="506"/>
      <c r="F17" s="498"/>
    </row>
    <row r="18" spans="1:6" s="499" customFormat="1" ht="55.9" customHeight="1">
      <c r="A18" s="507">
        <v>2</v>
      </c>
      <c r="B18" s="511" t="s">
        <v>410</v>
      </c>
      <c r="C18" s="510">
        <f>'прил 8'!C16</f>
        <v>0</v>
      </c>
      <c r="D18" s="510">
        <f>'прил 8'!D16</f>
        <v>0</v>
      </c>
      <c r="E18" s="510">
        <f>'прил 8'!E16</f>
        <v>-1008.8</v>
      </c>
      <c r="F18" s="498"/>
    </row>
    <row r="19" spans="1:6" s="499" customFormat="1" ht="36" customHeight="1">
      <c r="A19" s="507"/>
      <c r="B19" s="513" t="s">
        <v>126</v>
      </c>
      <c r="C19" s="510">
        <f>C13+C18</f>
        <v>0</v>
      </c>
      <c r="D19" s="510">
        <f>D13+D18</f>
        <v>0</v>
      </c>
      <c r="E19" s="510">
        <f>E13+E18</f>
        <v>-1008.8</v>
      </c>
      <c r="F19" s="498"/>
    </row>
    <row r="24" spans="1:6">
      <c r="D24" s="514"/>
    </row>
    <row r="25" spans="1:6">
      <c r="D25" s="514"/>
    </row>
    <row r="26" spans="1:6">
      <c r="D26" s="514"/>
    </row>
  </sheetData>
  <mergeCells count="8">
    <mergeCell ref="B1:C1"/>
    <mergeCell ref="D1:E1"/>
    <mergeCell ref="A4:E6"/>
    <mergeCell ref="A8:A9"/>
    <mergeCell ref="B8:B9"/>
    <mergeCell ref="C8:E8"/>
    <mergeCell ref="C2:E2"/>
    <mergeCell ref="C3:E3"/>
  </mergeCells>
  <conditionalFormatting sqref="B1">
    <cfRule type="expression" dxfId="1" priority="2" stopIfTrue="1">
      <formula>$F1&lt;&gt;""</formula>
    </cfRule>
  </conditionalFormatting>
  <conditionalFormatting sqref="D1">
    <cfRule type="expression" dxfId="0" priority="1" stopIfTrue="1">
      <formula>$F1&lt;&gt;""</formula>
    </cfRule>
  </conditionalFormatting>
  <pageMargins left="0.7" right="0.7" top="0.75" bottom="0.75" header="0.3" footer="0.3"/>
  <pageSetup paperSize="9" scale="4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IV12"/>
  <sheetViews>
    <sheetView tabSelected="1" workbookViewId="0">
      <selection activeCell="A2" sqref="A2:K12"/>
    </sheetView>
  </sheetViews>
  <sheetFormatPr defaultRowHeight="12.75"/>
  <cols>
    <col min="1" max="1" width="28.28515625" customWidth="1"/>
    <col min="2" max="2" width="15.28515625" customWidth="1"/>
    <col min="3" max="3" width="10.85546875" customWidth="1"/>
    <col min="4" max="4" width="8.85546875" hidden="1" customWidth="1"/>
    <col min="5" max="5" width="15.140625" hidden="1" customWidth="1"/>
    <col min="6" max="6" width="12.7109375" customWidth="1"/>
    <col min="7" max="7" width="14.28515625" customWidth="1"/>
  </cols>
  <sheetData>
    <row r="2" spans="1:256" s="493" customFormat="1" ht="27" customHeight="1">
      <c r="A2" s="515"/>
      <c r="B2" s="515"/>
      <c r="C2" s="773"/>
      <c r="D2" s="773"/>
      <c r="E2" s="688"/>
      <c r="F2" s="688"/>
      <c r="G2" s="688"/>
      <c r="H2" s="688" t="s">
        <v>456</v>
      </c>
      <c r="I2" s="688"/>
      <c r="J2" s="688"/>
      <c r="K2" s="688"/>
    </row>
    <row r="3" spans="1:256" s="493" customFormat="1" ht="131.44999999999999" customHeight="1">
      <c r="A3" s="515"/>
      <c r="B3" s="515"/>
      <c r="C3" s="464"/>
      <c r="D3" s="464"/>
      <c r="E3" s="697"/>
      <c r="F3" s="697"/>
      <c r="G3" s="697"/>
      <c r="H3" s="697" t="s">
        <v>557</v>
      </c>
      <c r="I3" s="697"/>
      <c r="J3" s="697"/>
      <c r="K3" s="697"/>
    </row>
    <row r="4" spans="1:256" s="493" customFormat="1" ht="64.900000000000006" customHeight="1">
      <c r="A4" s="774" t="s">
        <v>457</v>
      </c>
      <c r="B4" s="774"/>
      <c r="C4" s="774"/>
      <c r="D4" s="774"/>
      <c r="E4" s="774"/>
      <c r="F4" s="774"/>
      <c r="G4" s="774"/>
      <c r="H4" s="774"/>
      <c r="I4" s="774"/>
      <c r="J4" s="774"/>
      <c r="K4" s="774"/>
    </row>
    <row r="5" spans="1:256" s="493" customFormat="1" ht="19.899999999999999" customHeight="1">
      <c r="A5" s="586"/>
      <c r="B5" s="586"/>
      <c r="C5" s="586"/>
      <c r="D5" s="586"/>
      <c r="E5" s="586"/>
      <c r="F5" s="586"/>
      <c r="G5" s="586"/>
      <c r="H5" s="586"/>
      <c r="I5" s="586"/>
      <c r="J5" s="586"/>
      <c r="K5" s="586"/>
    </row>
    <row r="6" spans="1:256" ht="51" customHeight="1">
      <c r="A6" s="759" t="s">
        <v>464</v>
      </c>
      <c r="B6" s="760"/>
      <c r="C6" s="760"/>
      <c r="D6" s="760"/>
      <c r="E6" s="760"/>
      <c r="F6" s="760"/>
      <c r="G6" s="760"/>
      <c r="H6" s="760"/>
      <c r="I6" s="760"/>
      <c r="J6" s="760"/>
      <c r="K6" s="761"/>
      <c r="L6" s="587"/>
      <c r="M6" s="587"/>
      <c r="N6" s="587"/>
      <c r="O6" s="587"/>
      <c r="P6" s="587"/>
      <c r="Q6" s="587"/>
      <c r="R6" s="587"/>
      <c r="S6" s="587"/>
      <c r="T6" s="587"/>
      <c r="U6" s="587"/>
      <c r="V6" s="587"/>
      <c r="W6" s="587"/>
      <c r="X6" s="587"/>
      <c r="Y6" s="587"/>
      <c r="Z6" s="587"/>
      <c r="AA6" s="587"/>
      <c r="AB6" s="587"/>
      <c r="AC6" s="587"/>
      <c r="AD6" s="587"/>
      <c r="AE6" s="587"/>
      <c r="AF6" s="587"/>
      <c r="AG6" s="587"/>
      <c r="AH6" s="587"/>
      <c r="AI6" s="587"/>
      <c r="AJ6" s="587"/>
      <c r="AK6" s="587"/>
      <c r="AL6" s="587"/>
      <c r="AM6" s="587"/>
      <c r="AN6" s="587"/>
      <c r="AO6" s="587"/>
      <c r="AP6" s="587"/>
      <c r="AQ6" s="587"/>
      <c r="AR6" s="587"/>
      <c r="AS6" s="587"/>
      <c r="AT6" s="587"/>
      <c r="AU6" s="587"/>
      <c r="AV6" s="587"/>
      <c r="AW6" s="587"/>
      <c r="AX6" s="587"/>
      <c r="AY6" s="587"/>
      <c r="AZ6" s="587"/>
      <c r="BA6" s="587"/>
      <c r="BB6" s="587"/>
      <c r="BC6" s="587"/>
      <c r="BD6" s="587"/>
      <c r="BE6" s="587"/>
      <c r="BF6" s="587"/>
      <c r="BG6" s="587"/>
      <c r="BH6" s="587"/>
      <c r="BI6" s="587"/>
      <c r="BJ6" s="587"/>
      <c r="BK6" s="587"/>
      <c r="BL6" s="587"/>
      <c r="BM6" s="587"/>
      <c r="BN6" s="587"/>
      <c r="BO6" s="587"/>
      <c r="BP6" s="587"/>
      <c r="BQ6" s="587"/>
      <c r="BR6" s="587"/>
      <c r="BS6" s="587"/>
      <c r="BT6" s="587"/>
      <c r="BU6" s="587"/>
      <c r="BV6" s="587"/>
      <c r="BW6" s="587"/>
      <c r="BX6" s="587"/>
      <c r="BY6" s="587"/>
      <c r="BZ6" s="587"/>
      <c r="CA6" s="587"/>
      <c r="CB6" s="587"/>
      <c r="CC6" s="587"/>
      <c r="CD6" s="587"/>
      <c r="CE6" s="587"/>
      <c r="CF6" s="587"/>
      <c r="CG6" s="587"/>
      <c r="CH6" s="587"/>
      <c r="CI6" s="587"/>
      <c r="CJ6" s="587"/>
      <c r="CK6" s="587"/>
      <c r="CL6" s="587"/>
      <c r="CM6" s="587"/>
      <c r="CN6" s="587"/>
      <c r="CO6" s="587"/>
      <c r="CP6" s="587"/>
      <c r="CQ6" s="587"/>
      <c r="CR6" s="587"/>
      <c r="CS6" s="587"/>
      <c r="CT6" s="587"/>
      <c r="CU6" s="587"/>
      <c r="CV6" s="587"/>
      <c r="CW6" s="587"/>
      <c r="CX6" s="587"/>
      <c r="CY6" s="587"/>
      <c r="CZ6" s="587"/>
      <c r="DA6" s="587"/>
      <c r="DB6" s="587"/>
      <c r="DC6" s="587"/>
      <c r="DD6" s="587"/>
      <c r="DE6" s="587"/>
      <c r="DF6" s="587"/>
      <c r="DG6" s="587"/>
      <c r="DH6" s="587"/>
      <c r="DI6" s="587"/>
      <c r="DJ6" s="587"/>
      <c r="DK6" s="587"/>
      <c r="DL6" s="587"/>
      <c r="DM6" s="587"/>
      <c r="DN6" s="587"/>
      <c r="DO6" s="587"/>
      <c r="DP6" s="587"/>
      <c r="DQ6" s="587"/>
      <c r="DR6" s="587"/>
      <c r="DS6" s="587"/>
      <c r="DT6" s="587"/>
      <c r="DU6" s="587"/>
      <c r="DV6" s="587"/>
      <c r="DW6" s="587"/>
      <c r="DX6" s="587"/>
      <c r="DY6" s="587"/>
      <c r="DZ6" s="587"/>
      <c r="EA6" s="587"/>
      <c r="EB6" s="587"/>
      <c r="EC6" s="587"/>
      <c r="ED6" s="587"/>
      <c r="EE6" s="587"/>
      <c r="EF6" s="587"/>
      <c r="EG6" s="587"/>
      <c r="EH6" s="587"/>
      <c r="EI6" s="587"/>
      <c r="EJ6" s="587"/>
      <c r="EK6" s="587"/>
      <c r="EL6" s="587"/>
      <c r="EM6" s="587"/>
      <c r="EN6" s="587"/>
      <c r="EO6" s="587"/>
      <c r="EP6" s="587"/>
      <c r="EQ6" s="587"/>
      <c r="ER6" s="587"/>
      <c r="ES6" s="587"/>
      <c r="ET6" s="587"/>
      <c r="EU6" s="587"/>
      <c r="EV6" s="587"/>
      <c r="EW6" s="587"/>
      <c r="EX6" s="587"/>
      <c r="EY6" s="587"/>
      <c r="EZ6" s="587"/>
      <c r="FA6" s="587"/>
      <c r="FB6" s="587"/>
      <c r="FC6" s="587"/>
      <c r="FD6" s="587"/>
      <c r="FE6" s="587"/>
      <c r="FF6" s="587"/>
      <c r="FG6" s="587"/>
      <c r="FH6" s="587"/>
      <c r="FI6" s="587"/>
      <c r="FJ6" s="587"/>
      <c r="FK6" s="587"/>
      <c r="FL6" s="587"/>
      <c r="FM6" s="587"/>
      <c r="FN6" s="587"/>
      <c r="FO6" s="587"/>
      <c r="FP6" s="587"/>
      <c r="FQ6" s="587"/>
      <c r="FR6" s="587"/>
      <c r="FS6" s="587"/>
      <c r="FT6" s="587"/>
      <c r="FU6" s="587"/>
      <c r="FV6" s="587"/>
      <c r="FW6" s="587"/>
      <c r="FX6" s="587"/>
      <c r="FY6" s="587"/>
      <c r="FZ6" s="587"/>
      <c r="GA6" s="587"/>
      <c r="GB6" s="587"/>
      <c r="GC6" s="587"/>
      <c r="GD6" s="587"/>
      <c r="GE6" s="587"/>
      <c r="GF6" s="587"/>
      <c r="GG6" s="587"/>
      <c r="GH6" s="587"/>
      <c r="GI6" s="587"/>
      <c r="GJ6" s="587"/>
      <c r="GK6" s="587"/>
      <c r="GL6" s="587"/>
      <c r="GM6" s="587"/>
      <c r="GN6" s="587"/>
      <c r="GO6" s="587"/>
      <c r="GP6" s="587"/>
      <c r="GQ6" s="587"/>
      <c r="GR6" s="587"/>
      <c r="GS6" s="587"/>
      <c r="GT6" s="587"/>
      <c r="GU6" s="587"/>
      <c r="GV6" s="587"/>
      <c r="GW6" s="587"/>
      <c r="GX6" s="587"/>
      <c r="GY6" s="587"/>
      <c r="GZ6" s="587"/>
      <c r="HA6" s="587"/>
      <c r="HB6" s="587"/>
      <c r="HC6" s="587"/>
      <c r="HD6" s="587"/>
      <c r="HE6" s="587"/>
      <c r="HF6" s="587"/>
      <c r="HG6" s="587"/>
      <c r="HH6" s="587"/>
      <c r="HI6" s="587"/>
      <c r="HJ6" s="587"/>
      <c r="HK6" s="587"/>
      <c r="HL6" s="587"/>
      <c r="HM6" s="587"/>
      <c r="HN6" s="587"/>
      <c r="HO6" s="587"/>
      <c r="HP6" s="587"/>
      <c r="HQ6" s="587"/>
      <c r="HR6" s="587"/>
      <c r="HS6" s="587"/>
      <c r="HT6" s="587"/>
      <c r="HU6" s="587"/>
      <c r="HV6" s="587"/>
      <c r="HW6" s="587"/>
      <c r="HX6" s="587"/>
      <c r="HY6" s="587"/>
      <c r="HZ6" s="587"/>
      <c r="IA6" s="587"/>
      <c r="IB6" s="587"/>
      <c r="IC6" s="587"/>
      <c r="ID6" s="587"/>
      <c r="IE6" s="587"/>
      <c r="IF6" s="587"/>
      <c r="IG6" s="587"/>
      <c r="IH6" s="587"/>
      <c r="II6" s="587"/>
      <c r="IJ6" s="587"/>
      <c r="IK6" s="587"/>
      <c r="IL6" s="587"/>
      <c r="IM6" s="587"/>
      <c r="IN6" s="587"/>
      <c r="IO6" s="587"/>
      <c r="IP6" s="587"/>
      <c r="IQ6" s="587"/>
      <c r="IR6" s="587"/>
      <c r="IS6" s="587"/>
      <c r="IT6" s="587"/>
      <c r="IU6" s="587"/>
      <c r="IV6" s="587"/>
    </row>
    <row r="7" spans="1:256" ht="16.5">
      <c r="A7" s="588"/>
      <c r="B7" s="589"/>
      <c r="C7" s="589"/>
      <c r="D7" s="589"/>
      <c r="E7" s="589"/>
      <c r="F7" s="589"/>
      <c r="G7" s="589"/>
      <c r="H7" s="589"/>
      <c r="I7" s="589"/>
      <c r="J7" s="589"/>
      <c r="K7" s="590"/>
      <c r="L7" s="587"/>
      <c r="M7" s="587"/>
      <c r="N7" s="587"/>
      <c r="O7" s="587"/>
      <c r="P7" s="587"/>
      <c r="Q7" s="587"/>
      <c r="R7" s="587"/>
      <c r="S7" s="587"/>
      <c r="T7" s="587"/>
      <c r="U7" s="587"/>
      <c r="V7" s="587"/>
      <c r="W7" s="587"/>
      <c r="X7" s="587"/>
      <c r="Y7" s="587"/>
      <c r="Z7" s="587"/>
      <c r="AA7" s="587"/>
      <c r="AB7" s="587"/>
      <c r="AC7" s="587"/>
      <c r="AD7" s="587"/>
      <c r="AE7" s="587"/>
      <c r="AF7" s="587"/>
      <c r="AG7" s="587"/>
      <c r="AH7" s="587"/>
      <c r="AI7" s="587"/>
      <c r="AJ7" s="587"/>
      <c r="AK7" s="587"/>
      <c r="AL7" s="587"/>
      <c r="AM7" s="587"/>
      <c r="AN7" s="587"/>
      <c r="AO7" s="587"/>
      <c r="AP7" s="587"/>
      <c r="AQ7" s="587"/>
      <c r="AR7" s="587"/>
      <c r="AS7" s="587"/>
      <c r="AT7" s="587"/>
      <c r="AU7" s="587"/>
      <c r="AV7" s="587"/>
      <c r="AW7" s="587"/>
      <c r="AX7" s="587"/>
      <c r="AY7" s="587"/>
      <c r="AZ7" s="587"/>
      <c r="BA7" s="587"/>
      <c r="BB7" s="587"/>
      <c r="BC7" s="587"/>
      <c r="BD7" s="587"/>
      <c r="BE7" s="587"/>
      <c r="BF7" s="587"/>
      <c r="BG7" s="587"/>
      <c r="BH7" s="587"/>
      <c r="BI7" s="587"/>
      <c r="BJ7" s="587"/>
      <c r="BK7" s="587"/>
      <c r="BL7" s="587"/>
      <c r="BM7" s="587"/>
      <c r="BN7" s="587"/>
      <c r="BO7" s="587"/>
      <c r="BP7" s="587"/>
      <c r="BQ7" s="587"/>
      <c r="BR7" s="587"/>
      <c r="BS7" s="587"/>
      <c r="BT7" s="587"/>
      <c r="BU7" s="587"/>
      <c r="BV7" s="587"/>
      <c r="BW7" s="587"/>
      <c r="BX7" s="587"/>
      <c r="BY7" s="587"/>
      <c r="BZ7" s="587"/>
      <c r="CA7" s="587"/>
      <c r="CB7" s="587"/>
      <c r="CC7" s="587"/>
      <c r="CD7" s="587"/>
      <c r="CE7" s="587"/>
      <c r="CF7" s="587"/>
      <c r="CG7" s="587"/>
      <c r="CH7" s="587"/>
      <c r="CI7" s="587"/>
      <c r="CJ7" s="587"/>
      <c r="CK7" s="587"/>
      <c r="CL7" s="587"/>
      <c r="CM7" s="587"/>
      <c r="CN7" s="587"/>
      <c r="CO7" s="587"/>
      <c r="CP7" s="587"/>
      <c r="CQ7" s="587"/>
      <c r="CR7" s="587"/>
      <c r="CS7" s="587"/>
      <c r="CT7" s="587"/>
      <c r="CU7" s="587"/>
      <c r="CV7" s="587"/>
      <c r="CW7" s="587"/>
      <c r="CX7" s="587"/>
      <c r="CY7" s="587"/>
      <c r="CZ7" s="587"/>
      <c r="DA7" s="587"/>
      <c r="DB7" s="587"/>
      <c r="DC7" s="587"/>
      <c r="DD7" s="587"/>
      <c r="DE7" s="587"/>
      <c r="DF7" s="587"/>
      <c r="DG7" s="587"/>
      <c r="DH7" s="587"/>
      <c r="DI7" s="587"/>
      <c r="DJ7" s="587"/>
      <c r="DK7" s="587"/>
      <c r="DL7" s="587"/>
      <c r="DM7" s="587"/>
      <c r="DN7" s="587"/>
      <c r="DO7" s="587"/>
      <c r="DP7" s="587"/>
      <c r="DQ7" s="587"/>
      <c r="DR7" s="587"/>
      <c r="DS7" s="587"/>
      <c r="DT7" s="587"/>
      <c r="DU7" s="587"/>
      <c r="DV7" s="587"/>
      <c r="DW7" s="587"/>
      <c r="DX7" s="587"/>
      <c r="DY7" s="587"/>
      <c r="DZ7" s="587"/>
      <c r="EA7" s="587"/>
      <c r="EB7" s="587"/>
      <c r="EC7" s="587"/>
      <c r="ED7" s="587"/>
      <c r="EE7" s="587"/>
      <c r="EF7" s="587"/>
      <c r="EG7" s="587"/>
      <c r="EH7" s="587"/>
      <c r="EI7" s="587"/>
      <c r="EJ7" s="587"/>
      <c r="EK7" s="587"/>
      <c r="EL7" s="587"/>
      <c r="EM7" s="587"/>
      <c r="EN7" s="587"/>
      <c r="EO7" s="587"/>
      <c r="EP7" s="587"/>
      <c r="EQ7" s="587"/>
      <c r="ER7" s="587"/>
      <c r="ES7" s="587"/>
      <c r="ET7" s="587"/>
      <c r="EU7" s="587"/>
      <c r="EV7" s="587"/>
      <c r="EW7" s="587"/>
      <c r="EX7" s="587"/>
      <c r="EY7" s="587"/>
      <c r="EZ7" s="587"/>
      <c r="FA7" s="587"/>
      <c r="FB7" s="587"/>
      <c r="FC7" s="587"/>
      <c r="FD7" s="587"/>
      <c r="FE7" s="587"/>
      <c r="FF7" s="587"/>
      <c r="FG7" s="587"/>
      <c r="FH7" s="587"/>
      <c r="FI7" s="587"/>
      <c r="FJ7" s="587"/>
      <c r="FK7" s="587"/>
      <c r="FL7" s="587"/>
      <c r="FM7" s="587"/>
      <c r="FN7" s="587"/>
      <c r="FO7" s="587"/>
      <c r="FP7" s="587"/>
      <c r="FQ7" s="587"/>
      <c r="FR7" s="587"/>
      <c r="FS7" s="587"/>
      <c r="FT7" s="587"/>
      <c r="FU7" s="587"/>
      <c r="FV7" s="587"/>
      <c r="FW7" s="587"/>
      <c r="FX7" s="587"/>
      <c r="FY7" s="587"/>
      <c r="FZ7" s="587"/>
      <c r="GA7" s="587"/>
      <c r="GB7" s="587"/>
      <c r="GC7" s="587"/>
      <c r="GD7" s="587"/>
      <c r="GE7" s="587"/>
      <c r="GF7" s="587"/>
      <c r="GG7" s="587"/>
      <c r="GH7" s="587"/>
      <c r="GI7" s="587"/>
      <c r="GJ7" s="587"/>
      <c r="GK7" s="587"/>
      <c r="GL7" s="587"/>
      <c r="GM7" s="587"/>
      <c r="GN7" s="587"/>
      <c r="GO7" s="587"/>
      <c r="GP7" s="587"/>
      <c r="GQ7" s="587"/>
      <c r="GR7" s="587"/>
      <c r="GS7" s="587"/>
      <c r="GT7" s="587"/>
      <c r="GU7" s="587"/>
      <c r="GV7" s="587"/>
      <c r="GW7" s="587"/>
      <c r="GX7" s="587"/>
      <c r="GY7" s="587"/>
      <c r="GZ7" s="587"/>
      <c r="HA7" s="587"/>
      <c r="HB7" s="587"/>
      <c r="HC7" s="587"/>
      <c r="HD7" s="587"/>
      <c r="HE7" s="587"/>
      <c r="HF7" s="587"/>
      <c r="HG7" s="587"/>
      <c r="HH7" s="587"/>
      <c r="HI7" s="587"/>
      <c r="HJ7" s="587"/>
      <c r="HK7" s="587"/>
      <c r="HL7" s="587"/>
      <c r="HM7" s="587"/>
      <c r="HN7" s="587"/>
      <c r="HO7" s="587"/>
      <c r="HP7" s="587"/>
      <c r="HQ7" s="587"/>
      <c r="HR7" s="587"/>
      <c r="HS7" s="587"/>
      <c r="HT7" s="587"/>
      <c r="HU7" s="587"/>
      <c r="HV7" s="587"/>
      <c r="HW7" s="587"/>
      <c r="HX7" s="587"/>
      <c r="HY7" s="587"/>
      <c r="HZ7" s="587"/>
      <c r="IA7" s="587"/>
      <c r="IB7" s="587"/>
      <c r="IC7" s="587"/>
      <c r="ID7" s="587"/>
      <c r="IE7" s="587"/>
      <c r="IF7" s="587"/>
      <c r="IG7" s="587"/>
      <c r="IH7" s="587"/>
      <c r="II7" s="587"/>
      <c r="IJ7" s="587"/>
      <c r="IK7" s="587"/>
      <c r="IL7" s="587"/>
      <c r="IM7" s="587"/>
      <c r="IN7" s="587"/>
      <c r="IO7" s="587"/>
      <c r="IP7" s="587"/>
      <c r="IQ7" s="587"/>
      <c r="IR7" s="587"/>
      <c r="IS7" s="587"/>
      <c r="IT7" s="587"/>
      <c r="IU7" s="587"/>
      <c r="IV7" s="587"/>
    </row>
    <row r="8" spans="1:256" ht="42.6" customHeight="1">
      <c r="A8" s="762" t="s">
        <v>463</v>
      </c>
      <c r="B8" s="765" t="s">
        <v>461</v>
      </c>
      <c r="C8" s="766"/>
      <c r="D8" s="766"/>
      <c r="E8" s="766"/>
      <c r="F8" s="766"/>
      <c r="G8" s="766"/>
      <c r="H8" s="766"/>
      <c r="I8" s="766"/>
      <c r="J8" s="766"/>
      <c r="K8" s="767"/>
      <c r="L8" s="587"/>
      <c r="M8" s="587"/>
      <c r="N8" s="587"/>
      <c r="O8" s="587"/>
      <c r="P8" s="587"/>
      <c r="Q8" s="587"/>
      <c r="R8" s="587"/>
      <c r="S8" s="587"/>
      <c r="T8" s="587"/>
      <c r="U8" s="587"/>
      <c r="V8" s="587"/>
      <c r="W8" s="587"/>
      <c r="X8" s="587"/>
      <c r="Y8" s="587"/>
      <c r="Z8" s="587"/>
      <c r="AA8" s="587"/>
      <c r="AB8" s="587"/>
      <c r="AC8" s="587"/>
      <c r="AD8" s="587"/>
      <c r="AE8" s="587"/>
      <c r="AF8" s="587"/>
      <c r="AG8" s="587"/>
      <c r="AH8" s="587"/>
      <c r="AI8" s="587"/>
      <c r="AJ8" s="587"/>
      <c r="AK8" s="587"/>
      <c r="AL8" s="587"/>
      <c r="AM8" s="587"/>
      <c r="AN8" s="587"/>
      <c r="AO8" s="587"/>
      <c r="AP8" s="587"/>
      <c r="AQ8" s="587"/>
      <c r="AR8" s="587"/>
      <c r="AS8" s="587"/>
      <c r="AT8" s="587"/>
      <c r="AU8" s="587"/>
      <c r="AV8" s="587"/>
      <c r="AW8" s="587"/>
      <c r="AX8" s="587"/>
      <c r="AY8" s="587"/>
      <c r="AZ8" s="587"/>
      <c r="BA8" s="587"/>
      <c r="BB8" s="587"/>
      <c r="BC8" s="587"/>
      <c r="BD8" s="587"/>
      <c r="BE8" s="587"/>
      <c r="BF8" s="587"/>
      <c r="BG8" s="587"/>
      <c r="BH8" s="587"/>
      <c r="BI8" s="587"/>
      <c r="BJ8" s="587"/>
      <c r="BK8" s="587"/>
      <c r="BL8" s="587"/>
      <c r="BM8" s="587"/>
      <c r="BN8" s="587"/>
      <c r="BO8" s="587"/>
      <c r="BP8" s="587"/>
      <c r="BQ8" s="587"/>
      <c r="BR8" s="587"/>
      <c r="BS8" s="587"/>
      <c r="BT8" s="587"/>
      <c r="BU8" s="587"/>
      <c r="BV8" s="587"/>
      <c r="BW8" s="587"/>
      <c r="BX8" s="587"/>
      <c r="BY8" s="587"/>
      <c r="BZ8" s="587"/>
      <c r="CA8" s="587"/>
      <c r="CB8" s="587"/>
      <c r="CC8" s="587"/>
      <c r="CD8" s="587"/>
      <c r="CE8" s="587"/>
      <c r="CF8" s="587"/>
      <c r="CG8" s="587"/>
      <c r="CH8" s="587"/>
      <c r="CI8" s="587"/>
      <c r="CJ8" s="587"/>
      <c r="CK8" s="587"/>
      <c r="CL8" s="587"/>
      <c r="CM8" s="587"/>
      <c r="CN8" s="587"/>
      <c r="CO8" s="587"/>
      <c r="CP8" s="587"/>
      <c r="CQ8" s="587"/>
      <c r="CR8" s="587"/>
      <c r="CS8" s="587"/>
      <c r="CT8" s="587"/>
      <c r="CU8" s="587"/>
      <c r="CV8" s="587"/>
      <c r="CW8" s="587"/>
      <c r="CX8" s="587"/>
      <c r="CY8" s="587"/>
      <c r="CZ8" s="587"/>
      <c r="DA8" s="587"/>
      <c r="DB8" s="587"/>
      <c r="DC8" s="587"/>
      <c r="DD8" s="587"/>
      <c r="DE8" s="587"/>
      <c r="DF8" s="587"/>
      <c r="DG8" s="587"/>
      <c r="DH8" s="587"/>
      <c r="DI8" s="587"/>
      <c r="DJ8" s="587"/>
      <c r="DK8" s="587"/>
      <c r="DL8" s="587"/>
      <c r="DM8" s="587"/>
      <c r="DN8" s="587"/>
      <c r="DO8" s="587"/>
      <c r="DP8" s="587"/>
      <c r="DQ8" s="587"/>
      <c r="DR8" s="587"/>
      <c r="DS8" s="587"/>
      <c r="DT8" s="587"/>
      <c r="DU8" s="587"/>
      <c r="DV8" s="587"/>
      <c r="DW8" s="587"/>
      <c r="DX8" s="587"/>
      <c r="DY8" s="587"/>
      <c r="DZ8" s="587"/>
      <c r="EA8" s="587"/>
      <c r="EB8" s="587"/>
      <c r="EC8" s="587"/>
      <c r="ED8" s="587"/>
      <c r="EE8" s="587"/>
      <c r="EF8" s="587"/>
      <c r="EG8" s="587"/>
      <c r="EH8" s="587"/>
      <c r="EI8" s="587"/>
      <c r="EJ8" s="587"/>
      <c r="EK8" s="587"/>
      <c r="EL8" s="587"/>
      <c r="EM8" s="587"/>
      <c r="EN8" s="587"/>
      <c r="EO8" s="587"/>
      <c r="EP8" s="587"/>
      <c r="EQ8" s="587"/>
      <c r="ER8" s="587"/>
      <c r="ES8" s="587"/>
      <c r="ET8" s="587"/>
      <c r="EU8" s="587"/>
      <c r="EV8" s="587"/>
      <c r="EW8" s="587"/>
      <c r="EX8" s="587"/>
      <c r="EY8" s="587"/>
      <c r="EZ8" s="587"/>
      <c r="FA8" s="587"/>
      <c r="FB8" s="587"/>
      <c r="FC8" s="587"/>
      <c r="FD8" s="587"/>
      <c r="FE8" s="587"/>
      <c r="FF8" s="587"/>
      <c r="FG8" s="587"/>
      <c r="FH8" s="587"/>
      <c r="FI8" s="587"/>
      <c r="FJ8" s="587"/>
      <c r="FK8" s="587"/>
      <c r="FL8" s="587"/>
      <c r="FM8" s="587"/>
      <c r="FN8" s="587"/>
      <c r="FO8" s="587"/>
      <c r="FP8" s="587"/>
      <c r="FQ8" s="587"/>
      <c r="FR8" s="587"/>
      <c r="FS8" s="587"/>
      <c r="FT8" s="587"/>
      <c r="FU8" s="587"/>
      <c r="FV8" s="587"/>
      <c r="FW8" s="587"/>
      <c r="FX8" s="587"/>
      <c r="FY8" s="587"/>
      <c r="FZ8" s="587"/>
      <c r="GA8" s="587"/>
      <c r="GB8" s="587"/>
      <c r="GC8" s="587"/>
      <c r="GD8" s="587"/>
      <c r="GE8" s="587"/>
      <c r="GF8" s="587"/>
      <c r="GG8" s="587"/>
      <c r="GH8" s="587"/>
      <c r="GI8" s="587"/>
      <c r="GJ8" s="587"/>
      <c r="GK8" s="587"/>
      <c r="GL8" s="587"/>
      <c r="GM8" s="587"/>
      <c r="GN8" s="587"/>
      <c r="GO8" s="587"/>
      <c r="GP8" s="587"/>
      <c r="GQ8" s="587"/>
      <c r="GR8" s="587"/>
      <c r="GS8" s="587"/>
      <c r="GT8" s="587"/>
      <c r="GU8" s="587"/>
      <c r="GV8" s="587"/>
      <c r="GW8" s="587"/>
      <c r="GX8" s="587"/>
      <c r="GY8" s="587"/>
      <c r="GZ8" s="587"/>
      <c r="HA8" s="587"/>
      <c r="HB8" s="587"/>
      <c r="HC8" s="587"/>
      <c r="HD8" s="587"/>
      <c r="HE8" s="587"/>
      <c r="HF8" s="587"/>
      <c r="HG8" s="587"/>
      <c r="HH8" s="587"/>
      <c r="HI8" s="587"/>
      <c r="HJ8" s="587"/>
      <c r="HK8" s="587"/>
      <c r="HL8" s="587"/>
      <c r="HM8" s="587"/>
      <c r="HN8" s="587"/>
      <c r="HO8" s="587"/>
      <c r="HP8" s="587"/>
      <c r="HQ8" s="587"/>
      <c r="HR8" s="587"/>
      <c r="HS8" s="587"/>
      <c r="HT8" s="587"/>
      <c r="HU8" s="587"/>
      <c r="HV8" s="587"/>
      <c r="HW8" s="587"/>
      <c r="HX8" s="587"/>
      <c r="HY8" s="587"/>
      <c r="HZ8" s="587"/>
      <c r="IA8" s="587"/>
      <c r="IB8" s="587"/>
      <c r="IC8" s="587"/>
      <c r="ID8" s="587"/>
      <c r="IE8" s="587"/>
      <c r="IF8" s="587"/>
      <c r="IG8" s="587"/>
      <c r="IH8" s="587"/>
      <c r="II8" s="587"/>
      <c r="IJ8" s="587"/>
      <c r="IK8" s="587"/>
      <c r="IL8" s="587"/>
      <c r="IM8" s="587"/>
      <c r="IN8" s="587"/>
      <c r="IO8" s="587"/>
      <c r="IP8" s="587"/>
      <c r="IQ8" s="587"/>
      <c r="IR8" s="587"/>
      <c r="IS8" s="587"/>
      <c r="IT8" s="587"/>
      <c r="IU8" s="587"/>
      <c r="IV8" s="587"/>
    </row>
    <row r="9" spans="1:256" ht="14.25">
      <c r="A9" s="763"/>
      <c r="B9" s="765" t="s">
        <v>446</v>
      </c>
      <c r="C9" s="766"/>
      <c r="D9" s="766"/>
      <c r="E9" s="766"/>
      <c r="F9" s="766"/>
      <c r="G9" s="767"/>
      <c r="H9" s="768" t="s">
        <v>548</v>
      </c>
      <c r="I9" s="769"/>
      <c r="J9" s="768" t="s">
        <v>549</v>
      </c>
      <c r="K9" s="769"/>
      <c r="L9" s="587"/>
      <c r="M9" s="587"/>
      <c r="N9" s="587"/>
      <c r="O9" s="587"/>
      <c r="P9" s="587"/>
      <c r="Q9" s="587"/>
      <c r="R9" s="587"/>
      <c r="S9" s="587"/>
      <c r="T9" s="587"/>
      <c r="U9" s="587"/>
      <c r="V9" s="587"/>
      <c r="W9" s="587"/>
      <c r="X9" s="587"/>
      <c r="Y9" s="587"/>
      <c r="Z9" s="587"/>
      <c r="AA9" s="587"/>
      <c r="AB9" s="587"/>
      <c r="AC9" s="587"/>
      <c r="AD9" s="587"/>
      <c r="AE9" s="587"/>
      <c r="AF9" s="587"/>
      <c r="AG9" s="587"/>
      <c r="AH9" s="587"/>
      <c r="AI9" s="587"/>
      <c r="AJ9" s="587"/>
      <c r="AK9" s="587"/>
      <c r="AL9" s="587"/>
      <c r="AM9" s="587"/>
      <c r="AN9" s="587"/>
      <c r="AO9" s="587"/>
      <c r="AP9" s="587"/>
      <c r="AQ9" s="587"/>
      <c r="AR9" s="587"/>
      <c r="AS9" s="587"/>
      <c r="AT9" s="587"/>
      <c r="AU9" s="587"/>
      <c r="AV9" s="587"/>
      <c r="AW9" s="587"/>
      <c r="AX9" s="587"/>
      <c r="AY9" s="587"/>
      <c r="AZ9" s="587"/>
      <c r="BA9" s="587"/>
      <c r="BB9" s="587"/>
      <c r="BC9" s="587"/>
      <c r="BD9" s="587"/>
      <c r="BE9" s="587"/>
      <c r="BF9" s="587"/>
      <c r="BG9" s="587"/>
      <c r="BH9" s="587"/>
      <c r="BI9" s="587"/>
      <c r="BJ9" s="587"/>
      <c r="BK9" s="587"/>
      <c r="BL9" s="587"/>
      <c r="BM9" s="587"/>
      <c r="BN9" s="587"/>
      <c r="BO9" s="587"/>
      <c r="BP9" s="587"/>
      <c r="BQ9" s="587"/>
      <c r="BR9" s="587"/>
      <c r="BS9" s="587"/>
      <c r="BT9" s="587"/>
      <c r="BU9" s="587"/>
      <c r="BV9" s="587"/>
      <c r="BW9" s="587"/>
      <c r="BX9" s="587"/>
      <c r="BY9" s="587"/>
      <c r="BZ9" s="587"/>
      <c r="CA9" s="587"/>
      <c r="CB9" s="587"/>
      <c r="CC9" s="587"/>
      <c r="CD9" s="587"/>
      <c r="CE9" s="587"/>
      <c r="CF9" s="587"/>
      <c r="CG9" s="587"/>
      <c r="CH9" s="587"/>
      <c r="CI9" s="587"/>
      <c r="CJ9" s="587"/>
      <c r="CK9" s="587"/>
      <c r="CL9" s="587"/>
      <c r="CM9" s="587"/>
      <c r="CN9" s="587"/>
      <c r="CO9" s="587"/>
      <c r="CP9" s="587"/>
      <c r="CQ9" s="587"/>
      <c r="CR9" s="587"/>
      <c r="CS9" s="587"/>
      <c r="CT9" s="587"/>
      <c r="CU9" s="587"/>
      <c r="CV9" s="587"/>
      <c r="CW9" s="587"/>
      <c r="CX9" s="587"/>
      <c r="CY9" s="587"/>
      <c r="CZ9" s="587"/>
      <c r="DA9" s="587"/>
      <c r="DB9" s="587"/>
      <c r="DC9" s="587"/>
      <c r="DD9" s="587"/>
      <c r="DE9" s="587"/>
      <c r="DF9" s="587"/>
      <c r="DG9" s="587"/>
      <c r="DH9" s="587"/>
      <c r="DI9" s="587"/>
      <c r="DJ9" s="587"/>
      <c r="DK9" s="587"/>
      <c r="DL9" s="587"/>
      <c r="DM9" s="587"/>
      <c r="DN9" s="587"/>
      <c r="DO9" s="587"/>
      <c r="DP9" s="587"/>
      <c r="DQ9" s="587"/>
      <c r="DR9" s="587"/>
      <c r="DS9" s="587"/>
      <c r="DT9" s="587"/>
      <c r="DU9" s="587"/>
      <c r="DV9" s="587"/>
      <c r="DW9" s="587"/>
      <c r="DX9" s="587"/>
      <c r="DY9" s="587"/>
      <c r="DZ9" s="587"/>
      <c r="EA9" s="587"/>
      <c r="EB9" s="587"/>
      <c r="EC9" s="587"/>
      <c r="ED9" s="587"/>
      <c r="EE9" s="587"/>
      <c r="EF9" s="587"/>
      <c r="EG9" s="587"/>
      <c r="EH9" s="587"/>
      <c r="EI9" s="587"/>
      <c r="EJ9" s="587"/>
      <c r="EK9" s="587"/>
      <c r="EL9" s="587"/>
      <c r="EM9" s="587"/>
      <c r="EN9" s="587"/>
      <c r="EO9" s="587"/>
      <c r="EP9" s="587"/>
      <c r="EQ9" s="587"/>
      <c r="ER9" s="587"/>
      <c r="ES9" s="587"/>
      <c r="ET9" s="587"/>
      <c r="EU9" s="587"/>
      <c r="EV9" s="587"/>
      <c r="EW9" s="587"/>
      <c r="EX9" s="587"/>
      <c r="EY9" s="587"/>
      <c r="EZ9" s="587"/>
      <c r="FA9" s="587"/>
      <c r="FB9" s="587"/>
      <c r="FC9" s="587"/>
      <c r="FD9" s="587"/>
      <c r="FE9" s="587"/>
      <c r="FF9" s="587"/>
      <c r="FG9" s="587"/>
      <c r="FH9" s="587"/>
      <c r="FI9" s="587"/>
      <c r="FJ9" s="587"/>
      <c r="FK9" s="587"/>
      <c r="FL9" s="587"/>
      <c r="FM9" s="587"/>
      <c r="FN9" s="587"/>
      <c r="FO9" s="587"/>
      <c r="FP9" s="587"/>
      <c r="FQ9" s="587"/>
      <c r="FR9" s="587"/>
      <c r="FS9" s="587"/>
      <c r="FT9" s="587"/>
      <c r="FU9" s="587"/>
      <c r="FV9" s="587"/>
      <c r="FW9" s="587"/>
      <c r="FX9" s="587"/>
      <c r="FY9" s="587"/>
      <c r="FZ9" s="587"/>
      <c r="GA9" s="587"/>
      <c r="GB9" s="587"/>
      <c r="GC9" s="587"/>
      <c r="GD9" s="587"/>
      <c r="GE9" s="587"/>
      <c r="GF9" s="587"/>
      <c r="GG9" s="587"/>
      <c r="GH9" s="587"/>
      <c r="GI9" s="587"/>
      <c r="GJ9" s="587"/>
      <c r="GK9" s="587"/>
      <c r="GL9" s="587"/>
      <c r="GM9" s="587"/>
      <c r="GN9" s="587"/>
      <c r="GO9" s="587"/>
      <c r="GP9" s="587"/>
      <c r="GQ9" s="587"/>
      <c r="GR9" s="587"/>
      <c r="GS9" s="587"/>
      <c r="GT9" s="587"/>
      <c r="GU9" s="587"/>
      <c r="GV9" s="587"/>
      <c r="GW9" s="587"/>
      <c r="GX9" s="587"/>
      <c r="GY9" s="587"/>
      <c r="GZ9" s="587"/>
      <c r="HA9" s="587"/>
      <c r="HB9" s="587"/>
      <c r="HC9" s="587"/>
      <c r="HD9" s="587"/>
      <c r="HE9" s="587"/>
      <c r="HF9" s="587"/>
      <c r="HG9" s="587"/>
      <c r="HH9" s="587"/>
      <c r="HI9" s="587"/>
      <c r="HJ9" s="587"/>
      <c r="HK9" s="587"/>
      <c r="HL9" s="587"/>
      <c r="HM9" s="587"/>
      <c r="HN9" s="587"/>
      <c r="HO9" s="587"/>
      <c r="HP9" s="587"/>
      <c r="HQ9" s="587"/>
      <c r="HR9" s="587"/>
      <c r="HS9" s="587"/>
      <c r="HT9" s="587"/>
      <c r="HU9" s="587"/>
      <c r="HV9" s="587"/>
      <c r="HW9" s="587"/>
      <c r="HX9" s="587"/>
      <c r="HY9" s="587"/>
      <c r="HZ9" s="587"/>
      <c r="IA9" s="587"/>
      <c r="IB9" s="587"/>
      <c r="IC9" s="587"/>
      <c r="ID9" s="587"/>
      <c r="IE9" s="587"/>
      <c r="IF9" s="587"/>
      <c r="IG9" s="587"/>
      <c r="IH9" s="587"/>
      <c r="II9" s="587"/>
      <c r="IJ9" s="587"/>
      <c r="IK9" s="587"/>
      <c r="IL9" s="587"/>
      <c r="IM9" s="587"/>
      <c r="IN9" s="587"/>
      <c r="IO9" s="587"/>
      <c r="IP9" s="587"/>
      <c r="IQ9" s="587"/>
      <c r="IR9" s="587"/>
      <c r="IS9" s="587"/>
      <c r="IT9" s="587"/>
      <c r="IU9" s="587"/>
      <c r="IV9" s="587"/>
    </row>
    <row r="10" spans="1:256" ht="71.45" customHeight="1">
      <c r="A10" s="764"/>
      <c r="B10" s="772" t="s">
        <v>462</v>
      </c>
      <c r="C10" s="772"/>
      <c r="D10" s="772" t="s">
        <v>458</v>
      </c>
      <c r="E10" s="772"/>
      <c r="F10" s="591" t="s">
        <v>459</v>
      </c>
      <c r="G10" s="592" t="s">
        <v>412</v>
      </c>
      <c r="H10" s="770"/>
      <c r="I10" s="771"/>
      <c r="J10" s="770"/>
      <c r="K10" s="771"/>
      <c r="L10" s="587"/>
      <c r="M10" s="587"/>
      <c r="N10" s="587"/>
      <c r="O10" s="587"/>
      <c r="P10" s="587"/>
      <c r="Q10" s="587"/>
      <c r="R10" s="587"/>
      <c r="S10" s="587"/>
      <c r="T10" s="587"/>
      <c r="U10" s="587"/>
      <c r="V10" s="587"/>
      <c r="W10" s="587"/>
      <c r="X10" s="587"/>
      <c r="Y10" s="587"/>
      <c r="Z10" s="587"/>
      <c r="AA10" s="587"/>
      <c r="AB10" s="587"/>
      <c r="AC10" s="587"/>
      <c r="AD10" s="587"/>
      <c r="AE10" s="587"/>
      <c r="AF10" s="587"/>
      <c r="AG10" s="587"/>
      <c r="AH10" s="587"/>
      <c r="AI10" s="587"/>
      <c r="AJ10" s="587"/>
      <c r="AK10" s="587"/>
      <c r="AL10" s="587"/>
      <c r="AM10" s="587"/>
      <c r="AN10" s="587"/>
      <c r="AO10" s="587"/>
      <c r="AP10" s="587"/>
      <c r="AQ10" s="587"/>
      <c r="AR10" s="587"/>
      <c r="AS10" s="587"/>
      <c r="AT10" s="587"/>
      <c r="AU10" s="587"/>
      <c r="AV10" s="587"/>
      <c r="AW10" s="587"/>
      <c r="AX10" s="587"/>
      <c r="AY10" s="587"/>
      <c r="AZ10" s="587"/>
      <c r="BA10" s="587"/>
      <c r="BB10" s="587"/>
      <c r="BC10" s="587"/>
      <c r="BD10" s="587"/>
      <c r="BE10" s="587"/>
      <c r="BF10" s="587"/>
      <c r="BG10" s="587"/>
      <c r="BH10" s="587"/>
      <c r="BI10" s="587"/>
      <c r="BJ10" s="587"/>
      <c r="BK10" s="587"/>
      <c r="BL10" s="587"/>
      <c r="BM10" s="587"/>
      <c r="BN10" s="587"/>
      <c r="BO10" s="587"/>
      <c r="BP10" s="587"/>
      <c r="BQ10" s="587"/>
      <c r="BR10" s="587"/>
      <c r="BS10" s="587"/>
      <c r="BT10" s="587"/>
      <c r="BU10" s="587"/>
      <c r="BV10" s="587"/>
      <c r="BW10" s="587"/>
      <c r="BX10" s="587"/>
      <c r="BY10" s="587"/>
      <c r="BZ10" s="587"/>
      <c r="CA10" s="587"/>
      <c r="CB10" s="587"/>
      <c r="CC10" s="587"/>
      <c r="CD10" s="587"/>
      <c r="CE10" s="587"/>
      <c r="CF10" s="587"/>
      <c r="CG10" s="587"/>
      <c r="CH10" s="587"/>
      <c r="CI10" s="587"/>
      <c r="CJ10" s="587"/>
      <c r="CK10" s="587"/>
      <c r="CL10" s="587"/>
      <c r="CM10" s="587"/>
      <c r="CN10" s="587"/>
      <c r="CO10" s="587"/>
      <c r="CP10" s="587"/>
      <c r="CQ10" s="587"/>
      <c r="CR10" s="587"/>
      <c r="CS10" s="587"/>
      <c r="CT10" s="587"/>
      <c r="CU10" s="587"/>
      <c r="CV10" s="587"/>
      <c r="CW10" s="587"/>
      <c r="CX10" s="587"/>
      <c r="CY10" s="587"/>
      <c r="CZ10" s="587"/>
      <c r="DA10" s="587"/>
      <c r="DB10" s="587"/>
      <c r="DC10" s="587"/>
      <c r="DD10" s="587"/>
      <c r="DE10" s="587"/>
      <c r="DF10" s="587"/>
      <c r="DG10" s="587"/>
      <c r="DH10" s="587"/>
      <c r="DI10" s="587"/>
      <c r="DJ10" s="587"/>
      <c r="DK10" s="587"/>
      <c r="DL10" s="587"/>
      <c r="DM10" s="587"/>
      <c r="DN10" s="587"/>
      <c r="DO10" s="587"/>
      <c r="DP10" s="587"/>
      <c r="DQ10" s="587"/>
      <c r="DR10" s="587"/>
      <c r="DS10" s="587"/>
      <c r="DT10" s="587"/>
      <c r="DU10" s="587"/>
      <c r="DV10" s="587"/>
      <c r="DW10" s="587"/>
      <c r="DX10" s="587"/>
      <c r="DY10" s="587"/>
      <c r="DZ10" s="587"/>
      <c r="EA10" s="587"/>
      <c r="EB10" s="587"/>
      <c r="EC10" s="587"/>
      <c r="ED10" s="587"/>
      <c r="EE10" s="587"/>
      <c r="EF10" s="587"/>
      <c r="EG10" s="587"/>
      <c r="EH10" s="587"/>
      <c r="EI10" s="587"/>
      <c r="EJ10" s="587"/>
      <c r="EK10" s="587"/>
      <c r="EL10" s="587"/>
      <c r="EM10" s="587"/>
      <c r="EN10" s="587"/>
      <c r="EO10" s="587"/>
      <c r="EP10" s="587"/>
      <c r="EQ10" s="587"/>
      <c r="ER10" s="587"/>
      <c r="ES10" s="587"/>
      <c r="ET10" s="587"/>
      <c r="EU10" s="587"/>
      <c r="EV10" s="587"/>
      <c r="EW10" s="587"/>
      <c r="EX10" s="587"/>
      <c r="EY10" s="587"/>
      <c r="EZ10" s="587"/>
      <c r="FA10" s="587"/>
      <c r="FB10" s="587"/>
      <c r="FC10" s="587"/>
      <c r="FD10" s="587"/>
      <c r="FE10" s="587"/>
      <c r="FF10" s="587"/>
      <c r="FG10" s="587"/>
      <c r="FH10" s="587"/>
      <c r="FI10" s="587"/>
      <c r="FJ10" s="587"/>
      <c r="FK10" s="587"/>
      <c r="FL10" s="587"/>
      <c r="FM10" s="587"/>
      <c r="FN10" s="587"/>
      <c r="FO10" s="587"/>
      <c r="FP10" s="587"/>
      <c r="FQ10" s="587"/>
      <c r="FR10" s="587"/>
      <c r="FS10" s="587"/>
      <c r="FT10" s="587"/>
      <c r="FU10" s="587"/>
      <c r="FV10" s="587"/>
      <c r="FW10" s="587"/>
      <c r="FX10" s="587"/>
      <c r="FY10" s="587"/>
      <c r="FZ10" s="587"/>
      <c r="GA10" s="587"/>
      <c r="GB10" s="587"/>
      <c r="GC10" s="587"/>
      <c r="GD10" s="587"/>
      <c r="GE10" s="587"/>
      <c r="GF10" s="587"/>
      <c r="GG10" s="587"/>
      <c r="GH10" s="587"/>
      <c r="GI10" s="587"/>
      <c r="GJ10" s="587"/>
      <c r="GK10" s="587"/>
      <c r="GL10" s="587"/>
      <c r="GM10" s="587"/>
      <c r="GN10" s="587"/>
      <c r="GO10" s="587"/>
      <c r="GP10" s="587"/>
      <c r="GQ10" s="587"/>
      <c r="GR10" s="587"/>
      <c r="GS10" s="587"/>
      <c r="GT10" s="587"/>
      <c r="GU10" s="587"/>
      <c r="GV10" s="587"/>
      <c r="GW10" s="587"/>
      <c r="GX10" s="587"/>
      <c r="GY10" s="587"/>
      <c r="GZ10" s="587"/>
      <c r="HA10" s="587"/>
      <c r="HB10" s="587"/>
      <c r="HC10" s="587"/>
      <c r="HD10" s="587"/>
      <c r="HE10" s="587"/>
      <c r="HF10" s="587"/>
      <c r="HG10" s="587"/>
      <c r="HH10" s="587"/>
      <c r="HI10" s="587"/>
      <c r="HJ10" s="587"/>
      <c r="HK10" s="587"/>
      <c r="HL10" s="587"/>
      <c r="HM10" s="587"/>
      <c r="HN10" s="587"/>
      <c r="HO10" s="587"/>
      <c r="HP10" s="587"/>
      <c r="HQ10" s="587"/>
      <c r="HR10" s="587"/>
      <c r="HS10" s="587"/>
      <c r="HT10" s="587"/>
      <c r="HU10" s="587"/>
      <c r="HV10" s="587"/>
      <c r="HW10" s="587"/>
      <c r="HX10" s="587"/>
      <c r="HY10" s="587"/>
      <c r="HZ10" s="587"/>
      <c r="IA10" s="587"/>
      <c r="IB10" s="587"/>
      <c r="IC10" s="587"/>
      <c r="ID10" s="587"/>
      <c r="IE10" s="587"/>
      <c r="IF10" s="587"/>
      <c r="IG10" s="587"/>
      <c r="IH10" s="587"/>
      <c r="II10" s="587"/>
      <c r="IJ10" s="587"/>
      <c r="IK10" s="587"/>
      <c r="IL10" s="587"/>
      <c r="IM10" s="587"/>
      <c r="IN10" s="587"/>
      <c r="IO10" s="587"/>
      <c r="IP10" s="587"/>
      <c r="IQ10" s="587"/>
      <c r="IR10" s="587"/>
      <c r="IS10" s="587"/>
      <c r="IT10" s="587"/>
      <c r="IU10" s="587"/>
      <c r="IV10" s="587"/>
    </row>
    <row r="11" spans="1:256" ht="28.5">
      <c r="A11" s="593" t="s">
        <v>460</v>
      </c>
      <c r="B11" s="751" t="s">
        <v>465</v>
      </c>
      <c r="C11" s="752"/>
      <c r="D11" s="753"/>
      <c r="E11" s="753"/>
      <c r="F11" s="595">
        <v>0</v>
      </c>
      <c r="G11" s="594" t="s">
        <v>465</v>
      </c>
      <c r="H11" s="754">
        <v>0</v>
      </c>
      <c r="I11" s="754"/>
      <c r="J11" s="755">
        <v>0</v>
      </c>
      <c r="K11" s="754"/>
      <c r="L11" s="587"/>
      <c r="M11" s="587"/>
      <c r="N11" s="587"/>
      <c r="O11" s="587"/>
      <c r="P11" s="587"/>
      <c r="Q11" s="587"/>
      <c r="R11" s="587"/>
      <c r="S11" s="587"/>
      <c r="T11" s="587"/>
      <c r="U11" s="587"/>
      <c r="V11" s="587"/>
      <c r="W11" s="587"/>
      <c r="X11" s="587"/>
      <c r="Y11" s="587"/>
      <c r="Z11" s="587"/>
      <c r="AA11" s="587"/>
      <c r="AB11" s="587"/>
      <c r="AC11" s="587"/>
      <c r="AD11" s="587"/>
      <c r="AE11" s="587"/>
      <c r="AF11" s="587"/>
      <c r="AG11" s="587"/>
      <c r="AH11" s="587"/>
      <c r="AI11" s="587"/>
      <c r="AJ11" s="587"/>
      <c r="AK11" s="587"/>
      <c r="AL11" s="587"/>
      <c r="AM11" s="587"/>
      <c r="AN11" s="587"/>
      <c r="AO11" s="587"/>
      <c r="AP11" s="587"/>
      <c r="AQ11" s="587"/>
      <c r="AR11" s="587"/>
      <c r="AS11" s="587"/>
      <c r="AT11" s="587"/>
      <c r="AU11" s="587"/>
      <c r="AV11" s="587"/>
      <c r="AW11" s="587"/>
      <c r="AX11" s="587"/>
      <c r="AY11" s="587"/>
      <c r="AZ11" s="587"/>
      <c r="BA11" s="587"/>
      <c r="BB11" s="587"/>
      <c r="BC11" s="587"/>
      <c r="BD11" s="587"/>
      <c r="BE11" s="587"/>
      <c r="BF11" s="587"/>
      <c r="BG11" s="587"/>
      <c r="BH11" s="587"/>
      <c r="BI11" s="587"/>
      <c r="BJ11" s="587"/>
      <c r="BK11" s="587"/>
      <c r="BL11" s="587"/>
      <c r="BM11" s="587"/>
      <c r="BN11" s="587"/>
      <c r="BO11" s="587"/>
      <c r="BP11" s="587"/>
      <c r="BQ11" s="587"/>
      <c r="BR11" s="587"/>
      <c r="BS11" s="587"/>
      <c r="BT11" s="587"/>
      <c r="BU11" s="587"/>
      <c r="BV11" s="587"/>
      <c r="BW11" s="587"/>
      <c r="BX11" s="587"/>
      <c r="BY11" s="587"/>
      <c r="BZ11" s="587"/>
      <c r="CA11" s="587"/>
      <c r="CB11" s="587"/>
      <c r="CC11" s="587"/>
      <c r="CD11" s="587"/>
      <c r="CE11" s="587"/>
      <c r="CF11" s="587"/>
      <c r="CG11" s="587"/>
      <c r="CH11" s="587"/>
      <c r="CI11" s="587"/>
      <c r="CJ11" s="587"/>
      <c r="CK11" s="587"/>
      <c r="CL11" s="587"/>
      <c r="CM11" s="587"/>
      <c r="CN11" s="587"/>
      <c r="CO11" s="587"/>
      <c r="CP11" s="587"/>
      <c r="CQ11" s="587"/>
      <c r="CR11" s="587"/>
      <c r="CS11" s="587"/>
      <c r="CT11" s="587"/>
      <c r="CU11" s="587"/>
      <c r="CV11" s="587"/>
      <c r="CW11" s="587"/>
      <c r="CX11" s="587"/>
      <c r="CY11" s="587"/>
      <c r="CZ11" s="587"/>
      <c r="DA11" s="587"/>
      <c r="DB11" s="587"/>
      <c r="DC11" s="587"/>
      <c r="DD11" s="587"/>
      <c r="DE11" s="587"/>
      <c r="DF11" s="587"/>
      <c r="DG11" s="587"/>
      <c r="DH11" s="587"/>
      <c r="DI11" s="587"/>
      <c r="DJ11" s="587"/>
      <c r="DK11" s="587"/>
      <c r="DL11" s="587"/>
      <c r="DM11" s="587"/>
      <c r="DN11" s="587"/>
      <c r="DO11" s="587"/>
      <c r="DP11" s="587"/>
      <c r="DQ11" s="587"/>
      <c r="DR11" s="587"/>
      <c r="DS11" s="587"/>
      <c r="DT11" s="587"/>
      <c r="DU11" s="587"/>
      <c r="DV11" s="587"/>
      <c r="DW11" s="587"/>
      <c r="DX11" s="587"/>
      <c r="DY11" s="587"/>
      <c r="DZ11" s="587"/>
      <c r="EA11" s="587"/>
      <c r="EB11" s="587"/>
      <c r="EC11" s="587"/>
      <c r="ED11" s="587"/>
      <c r="EE11" s="587"/>
      <c r="EF11" s="587"/>
      <c r="EG11" s="587"/>
      <c r="EH11" s="587"/>
      <c r="EI11" s="587"/>
      <c r="EJ11" s="587"/>
      <c r="EK11" s="587"/>
      <c r="EL11" s="587"/>
      <c r="EM11" s="587"/>
      <c r="EN11" s="587"/>
      <c r="EO11" s="587"/>
      <c r="EP11" s="587"/>
      <c r="EQ11" s="587"/>
      <c r="ER11" s="587"/>
      <c r="ES11" s="587"/>
      <c r="ET11" s="587"/>
      <c r="EU11" s="587"/>
      <c r="EV11" s="587"/>
      <c r="EW11" s="587"/>
      <c r="EX11" s="587"/>
      <c r="EY11" s="587"/>
      <c r="EZ11" s="587"/>
      <c r="FA11" s="587"/>
      <c r="FB11" s="587"/>
      <c r="FC11" s="587"/>
      <c r="FD11" s="587"/>
      <c r="FE11" s="587"/>
      <c r="FF11" s="587"/>
      <c r="FG11" s="587"/>
      <c r="FH11" s="587"/>
      <c r="FI11" s="587"/>
      <c r="FJ11" s="587"/>
      <c r="FK11" s="587"/>
      <c r="FL11" s="587"/>
      <c r="FM11" s="587"/>
      <c r="FN11" s="587"/>
      <c r="FO11" s="587"/>
      <c r="FP11" s="587"/>
      <c r="FQ11" s="587"/>
      <c r="FR11" s="587"/>
      <c r="FS11" s="587"/>
      <c r="FT11" s="587"/>
      <c r="FU11" s="587"/>
      <c r="FV11" s="587"/>
      <c r="FW11" s="587"/>
      <c r="FX11" s="587"/>
      <c r="FY11" s="587"/>
      <c r="FZ11" s="587"/>
      <c r="GA11" s="587"/>
      <c r="GB11" s="587"/>
      <c r="GC11" s="587"/>
      <c r="GD11" s="587"/>
      <c r="GE11" s="587"/>
      <c r="GF11" s="587"/>
      <c r="GG11" s="587"/>
      <c r="GH11" s="587"/>
      <c r="GI11" s="587"/>
      <c r="GJ11" s="587"/>
      <c r="GK11" s="587"/>
      <c r="GL11" s="587"/>
      <c r="GM11" s="587"/>
      <c r="GN11" s="587"/>
      <c r="GO11" s="587"/>
      <c r="GP11" s="587"/>
      <c r="GQ11" s="587"/>
      <c r="GR11" s="587"/>
      <c r="GS11" s="587"/>
      <c r="GT11" s="587"/>
      <c r="GU11" s="587"/>
      <c r="GV11" s="587"/>
      <c r="GW11" s="587"/>
      <c r="GX11" s="587"/>
      <c r="GY11" s="587"/>
      <c r="GZ11" s="587"/>
      <c r="HA11" s="587"/>
      <c r="HB11" s="587"/>
      <c r="HC11" s="587"/>
      <c r="HD11" s="587"/>
      <c r="HE11" s="587"/>
      <c r="HF11" s="587"/>
      <c r="HG11" s="587"/>
      <c r="HH11" s="587"/>
      <c r="HI11" s="587"/>
      <c r="HJ11" s="587"/>
      <c r="HK11" s="587"/>
      <c r="HL11" s="587"/>
      <c r="HM11" s="587"/>
      <c r="HN11" s="587"/>
      <c r="HO11" s="587"/>
      <c r="HP11" s="587"/>
      <c r="HQ11" s="587"/>
      <c r="HR11" s="587"/>
      <c r="HS11" s="587"/>
      <c r="HT11" s="587"/>
      <c r="HU11" s="587"/>
      <c r="HV11" s="587"/>
      <c r="HW11" s="587"/>
      <c r="HX11" s="587"/>
      <c r="HY11" s="587"/>
      <c r="HZ11" s="587"/>
      <c r="IA11" s="587"/>
      <c r="IB11" s="587"/>
      <c r="IC11" s="587"/>
      <c r="ID11" s="587"/>
      <c r="IE11" s="587"/>
      <c r="IF11" s="587"/>
      <c r="IG11" s="587"/>
      <c r="IH11" s="587"/>
      <c r="II11" s="587"/>
      <c r="IJ11" s="587"/>
      <c r="IK11" s="587"/>
      <c r="IL11" s="587"/>
      <c r="IM11" s="587"/>
      <c r="IN11" s="587"/>
      <c r="IO11" s="587"/>
      <c r="IP11" s="587"/>
      <c r="IQ11" s="587"/>
      <c r="IR11" s="587"/>
      <c r="IS11" s="587"/>
      <c r="IT11" s="587"/>
      <c r="IU11" s="587"/>
      <c r="IV11" s="587"/>
    </row>
    <row r="12" spans="1:256">
      <c r="A12" s="596"/>
      <c r="B12" s="756"/>
      <c r="C12" s="757"/>
      <c r="D12" s="596"/>
      <c r="E12" s="596"/>
      <c r="F12" s="596"/>
      <c r="G12" s="597"/>
      <c r="H12" s="758"/>
      <c r="I12" s="757"/>
      <c r="J12" s="758"/>
      <c r="K12" s="757"/>
    </row>
  </sheetData>
  <mergeCells count="21">
    <mergeCell ref="E2:G2"/>
    <mergeCell ref="C2:D2"/>
    <mergeCell ref="A4:K4"/>
    <mergeCell ref="H2:K2"/>
    <mergeCell ref="H3:K3"/>
    <mergeCell ref="E3:G3"/>
    <mergeCell ref="A6:K6"/>
    <mergeCell ref="A8:A10"/>
    <mergeCell ref="B8:K8"/>
    <mergeCell ref="B9:G9"/>
    <mergeCell ref="H9:I10"/>
    <mergeCell ref="J9:K10"/>
    <mergeCell ref="B10:C10"/>
    <mergeCell ref="D10:E10"/>
    <mergeCell ref="B11:C11"/>
    <mergeCell ref="D11:E11"/>
    <mergeCell ref="H11:I11"/>
    <mergeCell ref="J11:K11"/>
    <mergeCell ref="B12:C12"/>
    <mergeCell ref="H12:I12"/>
    <mergeCell ref="J12:K12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12</vt:i4>
      </vt:variant>
    </vt:vector>
  </HeadingPairs>
  <TitlesOfParts>
    <vt:vector size="21" baseType="lpstr">
      <vt:lpstr>Прил 2</vt:lpstr>
      <vt:lpstr>прил 3</vt:lpstr>
      <vt:lpstr>прил 4</vt:lpstr>
      <vt:lpstr>прил 5</vt:lpstr>
      <vt:lpstr>прил 6</vt:lpstr>
      <vt:lpstr>прил 7</vt:lpstr>
      <vt:lpstr>прил 8</vt:lpstr>
      <vt:lpstr>прил 9</vt:lpstr>
      <vt:lpstr>прил 10</vt:lpstr>
      <vt:lpstr>'Прил 2'!Заголовки_для_печати</vt:lpstr>
      <vt:lpstr>'прил 3'!Заголовки_для_печати</vt:lpstr>
      <vt:lpstr>'прил 4'!Заголовки_для_печати</vt:lpstr>
      <vt:lpstr>'прил 5'!Заголовки_для_печати</vt:lpstr>
      <vt:lpstr>'прил 10'!Область_печати</vt:lpstr>
      <vt:lpstr>'Прил 2'!Область_печати</vt:lpstr>
      <vt:lpstr>'прил 3'!Область_печати</vt:lpstr>
      <vt:lpstr>'прил 4'!Область_печати</vt:lpstr>
      <vt:lpstr>'прил 5'!Область_печати</vt:lpstr>
      <vt:lpstr>'прил 7'!Область_печати</vt:lpstr>
      <vt:lpstr>'прил 8'!Область_печати</vt:lpstr>
      <vt:lpstr>'прил 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Ольга</cp:lastModifiedBy>
  <cp:lastPrinted>2023-03-20T11:56:29Z</cp:lastPrinted>
  <dcterms:created xsi:type="dcterms:W3CDTF">1996-10-08T23:32:33Z</dcterms:created>
  <dcterms:modified xsi:type="dcterms:W3CDTF">2023-04-03T11:44:05Z</dcterms:modified>
</cp:coreProperties>
</file>