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ЭтаКнига" defaultThemeVersion="124226"/>
  <bookViews>
    <workbookView xWindow="120" yWindow="120" windowWidth="9720" windowHeight="7320" tabRatio="442" activeTab="7"/>
  </bookViews>
  <sheets>
    <sheet name="Прил 1" sheetId="83" r:id="rId1"/>
    <sheet name="Прил 2" sheetId="17" r:id="rId2"/>
    <sheet name="прил 3" sheetId="10" r:id="rId3"/>
    <sheet name="прил 4" sheetId="28" r:id="rId4"/>
    <sheet name="прил 5" sheetId="37" r:id="rId5"/>
    <sheet name="прил 6" sheetId="82" r:id="rId6"/>
    <sheet name="прил 7" sheetId="78" r:id="rId7"/>
    <sheet name="прил 8" sheetId="61" r:id="rId8"/>
    <sheet name="прил 9" sheetId="80" r:id="rId9"/>
  </sheets>
  <externalReferences>
    <externalReference r:id="rId10"/>
  </externalReferences>
  <definedNames>
    <definedName name="_Toc105952698" localSheetId="2">'прил 3'!#REF!</definedName>
    <definedName name="_xlnm._FilterDatabase" localSheetId="2" hidden="1">'прил 3'!$A$7:$T$471</definedName>
    <definedName name="_xlnm._FilterDatabase" localSheetId="3" hidden="1">'прил 4'!$7:$453</definedName>
    <definedName name="_xlnm._FilterDatabase" localSheetId="4" hidden="1">'прил 5'!$A$7:$P$669</definedName>
    <definedName name="_xlnm.Print_Titles" localSheetId="1">'Прил 2'!$6:$7</definedName>
    <definedName name="_xlnm.Print_Titles" localSheetId="2">'прил 3'!$6:$7</definedName>
    <definedName name="_xlnm.Print_Titles" localSheetId="3">'прил 4'!$5:$7</definedName>
    <definedName name="_xlnm.Print_Titles" localSheetId="4">'прил 5'!$6:$7</definedName>
    <definedName name="_xlnm.Print_Area" localSheetId="1">'Прил 2'!$A$1:$F$47</definedName>
    <definedName name="_xlnm.Print_Area" localSheetId="2">'прил 3'!$A$1:$M$471</definedName>
    <definedName name="_xlnm.Print_Area" localSheetId="3">'прил 4'!$A$1:$K$453</definedName>
    <definedName name="_xlnm.Print_Area" localSheetId="4">'прил 5'!$A$1:$L$669</definedName>
    <definedName name="_xlnm.Print_Area" localSheetId="5">'прил 6'!$A$1:$K$13</definedName>
    <definedName name="_xlnm.Print_Area" localSheetId="6">'прил 7'!$A$1:$D$59</definedName>
    <definedName name="_xlnm.Print_Area" localSheetId="7">'прил 8'!$A$1:$E$29</definedName>
    <definedName name="_xlnm.Print_Area" localSheetId="8">'прил 9'!$A$1:$E$19</definedName>
  </definedNames>
  <calcPr calcId="124519" fullCalcOnLoad="1"/>
</workbook>
</file>

<file path=xl/calcChain.xml><?xml version="1.0" encoding="utf-8"?>
<calcChain xmlns="http://schemas.openxmlformats.org/spreadsheetml/2006/main">
  <c r="J275" i="10"/>
  <c r="J271"/>
  <c r="J325"/>
  <c r="J322"/>
  <c r="K341" i="37"/>
  <c r="L341"/>
  <c r="J341"/>
  <c r="K121" i="28"/>
  <c r="J121"/>
  <c r="I121"/>
  <c r="L121"/>
  <c r="J278" i="10"/>
  <c r="J280"/>
  <c r="L283"/>
  <c r="K283"/>
  <c r="J283"/>
  <c r="J384"/>
  <c r="J380"/>
  <c r="J76"/>
  <c r="J107"/>
  <c r="L16"/>
  <c r="K9"/>
  <c r="K173"/>
  <c r="L173"/>
  <c r="J173"/>
  <c r="J132"/>
  <c r="J240" i="28"/>
  <c r="J239"/>
  <c r="J238" s="1"/>
  <c r="J237" s="1"/>
  <c r="J236" s="1"/>
  <c r="K240"/>
  <c r="K239" s="1"/>
  <c r="K238" s="1"/>
  <c r="K237" s="1"/>
  <c r="K236" s="1"/>
  <c r="I240"/>
  <c r="K180" i="10"/>
  <c r="L180"/>
  <c r="K181"/>
  <c r="L181"/>
  <c r="J180"/>
  <c r="J181"/>
  <c r="L239" i="28"/>
  <c r="I239"/>
  <c r="I238" s="1"/>
  <c r="I237" s="1"/>
  <c r="I236" s="1"/>
  <c r="L238"/>
  <c r="I150"/>
  <c r="I83"/>
  <c r="K658" i="37"/>
  <c r="K657" s="1"/>
  <c r="K656" s="1"/>
  <c r="K653" s="1"/>
  <c r="L658"/>
  <c r="L657"/>
  <c r="L656" s="1"/>
  <c r="J658"/>
  <c r="J657" s="1"/>
  <c r="J656" s="1"/>
  <c r="J337" i="10"/>
  <c r="L337"/>
  <c r="K337"/>
  <c r="J358"/>
  <c r="J71"/>
  <c r="L185"/>
  <c r="K185"/>
  <c r="K184"/>
  <c r="K183"/>
  <c r="K182"/>
  <c r="J185"/>
  <c r="L184"/>
  <c r="L183"/>
  <c r="L182"/>
  <c r="J184"/>
  <c r="J183"/>
  <c r="J182"/>
  <c r="K42"/>
  <c r="L42"/>
  <c r="J42"/>
  <c r="J82"/>
  <c r="L394"/>
  <c r="K394"/>
  <c r="J210" i="28"/>
  <c r="K210"/>
  <c r="K175" i="37"/>
  <c r="L175"/>
  <c r="J175"/>
  <c r="J174" s="1"/>
  <c r="J173" s="1"/>
  <c r="L174"/>
  <c r="K174"/>
  <c r="K173" s="1"/>
  <c r="L173"/>
  <c r="L172" s="1"/>
  <c r="L171" s="1"/>
  <c r="K168"/>
  <c r="L168"/>
  <c r="L167" s="1"/>
  <c r="L166" s="1"/>
  <c r="J168"/>
  <c r="J167"/>
  <c r="J166" s="1"/>
  <c r="K167"/>
  <c r="K166"/>
  <c r="K370" i="28"/>
  <c r="K369"/>
  <c r="J370"/>
  <c r="J369"/>
  <c r="I370"/>
  <c r="I369"/>
  <c r="I368"/>
  <c r="K366"/>
  <c r="K365"/>
  <c r="J366"/>
  <c r="I366"/>
  <c r="I365"/>
  <c r="I364"/>
  <c r="J365"/>
  <c r="L370"/>
  <c r="L369"/>
  <c r="L366"/>
  <c r="L365"/>
  <c r="J418" i="10"/>
  <c r="L429"/>
  <c r="K429"/>
  <c r="K428"/>
  <c r="J429"/>
  <c r="L428"/>
  <c r="J428"/>
  <c r="J427"/>
  <c r="J425"/>
  <c r="J424"/>
  <c r="J423"/>
  <c r="L425"/>
  <c r="K425"/>
  <c r="K424"/>
  <c r="L424"/>
  <c r="D32" i="61"/>
  <c r="C24"/>
  <c r="J302" i="10"/>
  <c r="B37" i="78"/>
  <c r="B36"/>
  <c r="B35"/>
  <c r="B34"/>
  <c r="B33"/>
  <c r="K76" i="10"/>
  <c r="K182" i="37"/>
  <c r="K181" s="1"/>
  <c r="K180" s="1"/>
  <c r="L182"/>
  <c r="L181"/>
  <c r="L180" s="1"/>
  <c r="J182"/>
  <c r="J181" s="1"/>
  <c r="J180" s="1"/>
  <c r="K161"/>
  <c r="K160"/>
  <c r="K159" s="1"/>
  <c r="K156" s="1"/>
  <c r="K155" s="1"/>
  <c r="L161"/>
  <c r="L160" s="1"/>
  <c r="L159" s="1"/>
  <c r="J161"/>
  <c r="J160"/>
  <c r="J159" s="1"/>
  <c r="K362"/>
  <c r="K361" s="1"/>
  <c r="K360" s="1"/>
  <c r="K359" s="1"/>
  <c r="K358" s="1"/>
  <c r="L362"/>
  <c r="L361"/>
  <c r="L360" s="1"/>
  <c r="J362"/>
  <c r="J361" s="1"/>
  <c r="J360" s="1"/>
  <c r="K355"/>
  <c r="K354"/>
  <c r="K353" s="1"/>
  <c r="L355"/>
  <c r="J355"/>
  <c r="J354"/>
  <c r="J353" s="1"/>
  <c r="J352" s="1"/>
  <c r="J351" s="1"/>
  <c r="L354"/>
  <c r="L353" s="1"/>
  <c r="L352" s="1"/>
  <c r="L351" s="1"/>
  <c r="K342" i="28"/>
  <c r="K341"/>
  <c r="J342"/>
  <c r="J341"/>
  <c r="I342"/>
  <c r="I341"/>
  <c r="I340"/>
  <c r="K338"/>
  <c r="K337"/>
  <c r="J338"/>
  <c r="I338"/>
  <c r="I337"/>
  <c r="I336"/>
  <c r="J337"/>
  <c r="L342"/>
  <c r="L341"/>
  <c r="L338"/>
  <c r="L337"/>
  <c r="J387" i="10"/>
  <c r="J401"/>
  <c r="L408"/>
  <c r="K408"/>
  <c r="K407"/>
  <c r="J408"/>
  <c r="L407"/>
  <c r="J407"/>
  <c r="J406"/>
  <c r="J394"/>
  <c r="L404"/>
  <c r="K404"/>
  <c r="J404"/>
  <c r="J403"/>
  <c r="J402"/>
  <c r="L403"/>
  <c r="K403"/>
  <c r="J279" i="28"/>
  <c r="K279"/>
  <c r="K278" s="1"/>
  <c r="K277" s="1"/>
  <c r="K276" s="1"/>
  <c r="I279"/>
  <c r="I278" s="1"/>
  <c r="I277" s="1"/>
  <c r="I276" s="1"/>
  <c r="J275"/>
  <c r="K275"/>
  <c r="I275"/>
  <c r="I274" s="1"/>
  <c r="I273" s="1"/>
  <c r="I272" s="1"/>
  <c r="L278"/>
  <c r="L277" s="1"/>
  <c r="L276" s="1"/>
  <c r="J278"/>
  <c r="J277"/>
  <c r="J276" s="1"/>
  <c r="L351" i="10"/>
  <c r="L350"/>
  <c r="L349"/>
  <c r="K351"/>
  <c r="K350"/>
  <c r="K349"/>
  <c r="J351"/>
  <c r="J350"/>
  <c r="J349"/>
  <c r="L347"/>
  <c r="L346"/>
  <c r="L345"/>
  <c r="K347"/>
  <c r="J347"/>
  <c r="J346"/>
  <c r="J345"/>
  <c r="K346"/>
  <c r="K345"/>
  <c r="J626" i="37"/>
  <c r="J625" s="1"/>
  <c r="J624" s="1"/>
  <c r="J623" s="1"/>
  <c r="J622" s="1"/>
  <c r="J621" s="1"/>
  <c r="L626"/>
  <c r="L625"/>
  <c r="L624"/>
  <c r="L623"/>
  <c r="L622"/>
  <c r="L621"/>
  <c r="K626"/>
  <c r="K625"/>
  <c r="K624"/>
  <c r="K623"/>
  <c r="K622"/>
  <c r="K621"/>
  <c r="I82" i="28"/>
  <c r="I81" s="1"/>
  <c r="K82"/>
  <c r="K81"/>
  <c r="J82"/>
  <c r="J81"/>
  <c r="C8" i="17"/>
  <c r="C38"/>
  <c r="C21"/>
  <c r="C17"/>
  <c r="E39"/>
  <c r="D39"/>
  <c r="C40"/>
  <c r="C39"/>
  <c r="J118" i="10"/>
  <c r="J120"/>
  <c r="J84"/>
  <c r="J83"/>
  <c r="L84"/>
  <c r="K84"/>
  <c r="K83"/>
  <c r="L83"/>
  <c r="C43" i="17"/>
  <c r="C46"/>
  <c r="C45"/>
  <c r="C42"/>
  <c r="L302" i="10"/>
  <c r="K302"/>
  <c r="J172"/>
  <c r="J415" i="28"/>
  <c r="J414"/>
  <c r="J413" s="1"/>
  <c r="J412" s="1"/>
  <c r="J411" s="1"/>
  <c r="K415"/>
  <c r="K414" s="1"/>
  <c r="K413" s="1"/>
  <c r="K412" s="1"/>
  <c r="K411" s="1"/>
  <c r="I415"/>
  <c r="I414"/>
  <c r="I413" s="1"/>
  <c r="I412" s="1"/>
  <c r="I411" s="1"/>
  <c r="L244" i="10"/>
  <c r="K244"/>
  <c r="J244"/>
  <c r="L248"/>
  <c r="L247"/>
  <c r="L246"/>
  <c r="L245"/>
  <c r="K248"/>
  <c r="K247"/>
  <c r="K246"/>
  <c r="K245"/>
  <c r="J248"/>
  <c r="J247"/>
  <c r="J246"/>
  <c r="J245"/>
  <c r="K528" i="37"/>
  <c r="K527"/>
  <c r="K526" s="1"/>
  <c r="L528"/>
  <c r="L527" s="1"/>
  <c r="L526" s="1"/>
  <c r="L525" s="1"/>
  <c r="L524" s="1"/>
  <c r="J528"/>
  <c r="J527"/>
  <c r="J526" s="1"/>
  <c r="L76" i="10"/>
  <c r="I127" i="28"/>
  <c r="I126"/>
  <c r="I125" s="1"/>
  <c r="I124" s="1"/>
  <c r="I123" s="1"/>
  <c r="K126"/>
  <c r="K125"/>
  <c r="K124"/>
  <c r="K123"/>
  <c r="J126"/>
  <c r="J125"/>
  <c r="J124"/>
  <c r="J123"/>
  <c r="L126"/>
  <c r="L125"/>
  <c r="L124"/>
  <c r="L123"/>
  <c r="L96" i="10"/>
  <c r="L95"/>
  <c r="L94"/>
  <c r="L93"/>
  <c r="K96"/>
  <c r="J96"/>
  <c r="J95"/>
  <c r="J94"/>
  <c r="J93"/>
  <c r="K95"/>
  <c r="K94"/>
  <c r="K93"/>
  <c r="J199"/>
  <c r="J293"/>
  <c r="I210" i="28"/>
  <c r="I209" s="1"/>
  <c r="I208" s="1"/>
  <c r="K640" i="37"/>
  <c r="K639"/>
  <c r="K638" s="1"/>
  <c r="L640"/>
  <c r="L639" s="1"/>
  <c r="L638" s="1"/>
  <c r="L635" s="1"/>
  <c r="J640"/>
  <c r="J639" s="1"/>
  <c r="J638" s="1"/>
  <c r="L307" i="10"/>
  <c r="L306"/>
  <c r="L305"/>
  <c r="L304"/>
  <c r="L303"/>
  <c r="K307"/>
  <c r="J307"/>
  <c r="J306"/>
  <c r="J305"/>
  <c r="J304"/>
  <c r="J303"/>
  <c r="K306"/>
  <c r="K305"/>
  <c r="K304"/>
  <c r="K303"/>
  <c r="K336"/>
  <c r="K335"/>
  <c r="K331"/>
  <c r="K330"/>
  <c r="K329"/>
  <c r="K316"/>
  <c r="K250"/>
  <c r="J357" i="28"/>
  <c r="K357"/>
  <c r="L191" i="37" s="1"/>
  <c r="I357" i="28"/>
  <c r="L206" i="10"/>
  <c r="L205"/>
  <c r="K206"/>
  <c r="J206"/>
  <c r="J205"/>
  <c r="K205"/>
  <c r="K204"/>
  <c r="K203"/>
  <c r="K202"/>
  <c r="K201"/>
  <c r="K432" i="37"/>
  <c r="L432"/>
  <c r="J432"/>
  <c r="J430"/>
  <c r="J193" i="28"/>
  <c r="J192"/>
  <c r="J191" s="1"/>
  <c r="J190" s="1"/>
  <c r="K193"/>
  <c r="K192" s="1"/>
  <c r="K191" s="1"/>
  <c r="I193"/>
  <c r="I192"/>
  <c r="I191" s="1"/>
  <c r="I190" s="1"/>
  <c r="I189" s="1"/>
  <c r="I188" s="1"/>
  <c r="L192"/>
  <c r="L191"/>
  <c r="I12" i="82"/>
  <c r="C26" i="17"/>
  <c r="L152" i="10"/>
  <c r="L151"/>
  <c r="K152"/>
  <c r="K151"/>
  <c r="J152"/>
  <c r="J151"/>
  <c r="J150"/>
  <c r="J149"/>
  <c r="J148"/>
  <c r="K634" i="37"/>
  <c r="K633"/>
  <c r="K632" s="1"/>
  <c r="L634"/>
  <c r="J634"/>
  <c r="J633"/>
  <c r="J632" s="1"/>
  <c r="L633"/>
  <c r="L632"/>
  <c r="L631"/>
  <c r="L630" s="1"/>
  <c r="D51" i="78"/>
  <c r="C51"/>
  <c r="B51"/>
  <c r="J235" i="28"/>
  <c r="J234" s="1"/>
  <c r="K235"/>
  <c r="I235"/>
  <c r="I233" s="1"/>
  <c r="I232" s="1"/>
  <c r="I231" s="1"/>
  <c r="J314" i="10"/>
  <c r="J313"/>
  <c r="J312"/>
  <c r="J311"/>
  <c r="J310"/>
  <c r="J309"/>
  <c r="L314"/>
  <c r="L313"/>
  <c r="L312"/>
  <c r="L311"/>
  <c r="L310"/>
  <c r="L309"/>
  <c r="K314"/>
  <c r="K313"/>
  <c r="K312"/>
  <c r="K311"/>
  <c r="K310"/>
  <c r="K309"/>
  <c r="L71"/>
  <c r="K70" i="28"/>
  <c r="K69"/>
  <c r="K68" s="1"/>
  <c r="K71" i="10"/>
  <c r="I70" i="28"/>
  <c r="I69" s="1"/>
  <c r="I68" s="1"/>
  <c r="J258" i="10"/>
  <c r="J386" i="28"/>
  <c r="K386"/>
  <c r="K385"/>
  <c r="I386"/>
  <c r="I384" s="1"/>
  <c r="I383" s="1"/>
  <c r="I382" s="1"/>
  <c r="I381" s="1"/>
  <c r="K123" i="37"/>
  <c r="K122" s="1"/>
  <c r="K121" s="1"/>
  <c r="L123"/>
  <c r="L122" s="1"/>
  <c r="J123"/>
  <c r="J122" s="1"/>
  <c r="J121" s="1"/>
  <c r="K520"/>
  <c r="K519" s="1"/>
  <c r="K518" s="1"/>
  <c r="K515" s="1"/>
  <c r="K513"/>
  <c r="L520"/>
  <c r="L519" s="1"/>
  <c r="L518" s="1"/>
  <c r="J520"/>
  <c r="J519" s="1"/>
  <c r="J518" s="1"/>
  <c r="K223" i="28"/>
  <c r="K222"/>
  <c r="K221" s="1"/>
  <c r="K220" s="1"/>
  <c r="K219" s="1"/>
  <c r="J223"/>
  <c r="J222" s="1"/>
  <c r="J221" s="1"/>
  <c r="I223"/>
  <c r="I222" s="1"/>
  <c r="I221" s="1"/>
  <c r="I220" s="1"/>
  <c r="I219" s="1"/>
  <c r="J220"/>
  <c r="J219" s="1"/>
  <c r="L171" i="10"/>
  <c r="L170"/>
  <c r="K171"/>
  <c r="K170"/>
  <c r="J171"/>
  <c r="J170"/>
  <c r="C23" i="17"/>
  <c r="K272" i="37"/>
  <c r="K271" s="1"/>
  <c r="L272"/>
  <c r="L271" s="1"/>
  <c r="J272"/>
  <c r="J271"/>
  <c r="J267"/>
  <c r="J266" s="1"/>
  <c r="J265" s="1"/>
  <c r="K238"/>
  <c r="K237"/>
  <c r="K236" s="1"/>
  <c r="K235" s="1"/>
  <c r="K234" s="1"/>
  <c r="K233" s="1"/>
  <c r="K232" s="1"/>
  <c r="L238"/>
  <c r="L237"/>
  <c r="L236"/>
  <c r="L235" s="1"/>
  <c r="L234" s="1"/>
  <c r="L233" s="1"/>
  <c r="L232" s="1"/>
  <c r="J238"/>
  <c r="J237" s="1"/>
  <c r="J236" s="1"/>
  <c r="J235" s="1"/>
  <c r="J234" s="1"/>
  <c r="J233" s="1"/>
  <c r="J232" s="1"/>
  <c r="J230" i="28"/>
  <c r="J228" s="1"/>
  <c r="J227" s="1"/>
  <c r="K230"/>
  <c r="K229"/>
  <c r="I230"/>
  <c r="L229"/>
  <c r="L228"/>
  <c r="L227"/>
  <c r="L178" i="10"/>
  <c r="K178"/>
  <c r="J178"/>
  <c r="L177"/>
  <c r="L176"/>
  <c r="K177"/>
  <c r="K176"/>
  <c r="J177"/>
  <c r="J176"/>
  <c r="J380" i="28"/>
  <c r="K380"/>
  <c r="I380"/>
  <c r="L213" i="10"/>
  <c r="L212"/>
  <c r="L211"/>
  <c r="K213"/>
  <c r="J213"/>
  <c r="J212"/>
  <c r="J211"/>
  <c r="K212"/>
  <c r="K211"/>
  <c r="E19" i="17"/>
  <c r="D19"/>
  <c r="C19"/>
  <c r="B23" i="78"/>
  <c r="K403" i="37"/>
  <c r="K402"/>
  <c r="K401" s="1"/>
  <c r="K398" s="1"/>
  <c r="L403"/>
  <c r="L402"/>
  <c r="L401"/>
  <c r="L400" s="1"/>
  <c r="L399" s="1"/>
  <c r="J403"/>
  <c r="J402"/>
  <c r="J401" s="1"/>
  <c r="K136" i="10"/>
  <c r="L136"/>
  <c r="J136"/>
  <c r="L385" i="28"/>
  <c r="L384"/>
  <c r="L219" i="10"/>
  <c r="K219"/>
  <c r="J219"/>
  <c r="L218"/>
  <c r="L208"/>
  <c r="K218"/>
  <c r="K217"/>
  <c r="K216"/>
  <c r="K215"/>
  <c r="J218"/>
  <c r="J307" i="28"/>
  <c r="J306" s="1"/>
  <c r="J305" s="1"/>
  <c r="J304" s="1"/>
  <c r="K307"/>
  <c r="K306" s="1"/>
  <c r="K305" s="1"/>
  <c r="I307"/>
  <c r="I306"/>
  <c r="I305" s="1"/>
  <c r="I304" s="1"/>
  <c r="J310"/>
  <c r="J308"/>
  <c r="K310"/>
  <c r="K309" s="1"/>
  <c r="I310"/>
  <c r="I308"/>
  <c r="L358" i="10"/>
  <c r="K285" i="28"/>
  <c r="K358" i="10"/>
  <c r="J79" i="37"/>
  <c r="J78" s="1"/>
  <c r="J77" s="1"/>
  <c r="I75" i="28"/>
  <c r="I74"/>
  <c r="J403"/>
  <c r="J402" s="1"/>
  <c r="J401" s="1"/>
  <c r="J400" s="1"/>
  <c r="K403"/>
  <c r="K402" s="1"/>
  <c r="K401" s="1"/>
  <c r="K400"/>
  <c r="K395" s="1"/>
  <c r="K394" s="1"/>
  <c r="I403"/>
  <c r="I402" s="1"/>
  <c r="I401" s="1"/>
  <c r="I400" s="1"/>
  <c r="L402"/>
  <c r="L401" s="1"/>
  <c r="L400" s="1"/>
  <c r="K259" i="37"/>
  <c r="K258" s="1"/>
  <c r="K257" s="1"/>
  <c r="K256" s="1"/>
  <c r="K255" s="1"/>
  <c r="L259"/>
  <c r="L258" s="1"/>
  <c r="L257" s="1"/>
  <c r="L256" s="1"/>
  <c r="L255" s="1"/>
  <c r="L254" s="1"/>
  <c r="L253" s="1"/>
  <c r="J259"/>
  <c r="J258"/>
  <c r="J257"/>
  <c r="J256" s="1"/>
  <c r="J255" s="1"/>
  <c r="K264"/>
  <c r="K263"/>
  <c r="K262" s="1"/>
  <c r="K261" s="1"/>
  <c r="K260" s="1"/>
  <c r="L264"/>
  <c r="L263" s="1"/>
  <c r="L262" s="1"/>
  <c r="L261" s="1"/>
  <c r="L260" s="1"/>
  <c r="J264"/>
  <c r="J263" s="1"/>
  <c r="J262" s="1"/>
  <c r="J261"/>
  <c r="J260" s="1"/>
  <c r="J254" s="1"/>
  <c r="J253" s="1"/>
  <c r="J44" i="28"/>
  <c r="J43"/>
  <c r="K44"/>
  <c r="K43" s="1"/>
  <c r="I44"/>
  <c r="I43"/>
  <c r="J46"/>
  <c r="J45" s="1"/>
  <c r="K46"/>
  <c r="K45"/>
  <c r="I46"/>
  <c r="I45" s="1"/>
  <c r="L46" i="10"/>
  <c r="K46"/>
  <c r="J46"/>
  <c r="L44"/>
  <c r="K44"/>
  <c r="J44"/>
  <c r="K252" i="37"/>
  <c r="K251" s="1"/>
  <c r="K250" s="1"/>
  <c r="L252"/>
  <c r="J252"/>
  <c r="J251"/>
  <c r="J250"/>
  <c r="L251"/>
  <c r="L250" s="1"/>
  <c r="L249" s="1"/>
  <c r="L248" s="1"/>
  <c r="K245"/>
  <c r="K244" s="1"/>
  <c r="K243" s="1"/>
  <c r="K242" s="1"/>
  <c r="K241" s="1"/>
  <c r="L245"/>
  <c r="L244"/>
  <c r="L243"/>
  <c r="L242" s="1"/>
  <c r="L241" s="1"/>
  <c r="J245"/>
  <c r="J244" s="1"/>
  <c r="J243" s="1"/>
  <c r="J242" s="1"/>
  <c r="J241" s="1"/>
  <c r="K620"/>
  <c r="K619"/>
  <c r="K618"/>
  <c r="L620"/>
  <c r="L619" s="1"/>
  <c r="L618" s="1"/>
  <c r="J620"/>
  <c r="J619" s="1"/>
  <c r="J618" s="1"/>
  <c r="K417"/>
  <c r="K416"/>
  <c r="K415" s="1"/>
  <c r="L417"/>
  <c r="L416"/>
  <c r="L415"/>
  <c r="J417"/>
  <c r="J416" s="1"/>
  <c r="J415" s="1"/>
  <c r="J412" s="1"/>
  <c r="J411" s="1"/>
  <c r="J410" s="1"/>
  <c r="J453" i="28"/>
  <c r="J452"/>
  <c r="J451"/>
  <c r="J450" s="1"/>
  <c r="J449" s="1"/>
  <c r="J448" s="1"/>
  <c r="J447" s="1"/>
  <c r="K325" i="10"/>
  <c r="L325"/>
  <c r="L35" i="37"/>
  <c r="L34"/>
  <c r="L33" s="1"/>
  <c r="L32" s="1"/>
  <c r="L31" s="1"/>
  <c r="I37" i="78"/>
  <c r="I36"/>
  <c r="I35"/>
  <c r="I34"/>
  <c r="I33"/>
  <c r="H37"/>
  <c r="H36"/>
  <c r="H35"/>
  <c r="H34"/>
  <c r="H33"/>
  <c r="G37"/>
  <c r="G36"/>
  <c r="G35"/>
  <c r="G34"/>
  <c r="G33"/>
  <c r="L75" i="10"/>
  <c r="J263"/>
  <c r="J452" i="37"/>
  <c r="J451"/>
  <c r="J450"/>
  <c r="J449"/>
  <c r="J448" s="1"/>
  <c r="L664"/>
  <c r="L663"/>
  <c r="L662"/>
  <c r="L661" s="1"/>
  <c r="L660" s="1"/>
  <c r="L646"/>
  <c r="L645"/>
  <c r="L644" s="1"/>
  <c r="L609"/>
  <c r="L608" s="1"/>
  <c r="L607" s="1"/>
  <c r="L606" s="1"/>
  <c r="L605" s="1"/>
  <c r="L604"/>
  <c r="L603"/>
  <c r="L602"/>
  <c r="L512"/>
  <c r="L511" s="1"/>
  <c r="L507"/>
  <c r="L506"/>
  <c r="L500"/>
  <c r="L499" s="1"/>
  <c r="L498" s="1"/>
  <c r="L494"/>
  <c r="L493"/>
  <c r="L492" s="1"/>
  <c r="L479"/>
  <c r="L478"/>
  <c r="L477"/>
  <c r="L457"/>
  <c r="L456"/>
  <c r="L455"/>
  <c r="L454"/>
  <c r="L453" s="1"/>
  <c r="L447"/>
  <c r="L446"/>
  <c r="L445"/>
  <c r="L444" s="1"/>
  <c r="L443" s="1"/>
  <c r="L378"/>
  <c r="L377"/>
  <c r="L376" s="1"/>
  <c r="L375" s="1"/>
  <c r="L374" s="1"/>
  <c r="L331"/>
  <c r="L330" s="1"/>
  <c r="L329" s="1"/>
  <c r="L328" s="1"/>
  <c r="L327" s="1"/>
  <c r="L326" s="1"/>
  <c r="L318"/>
  <c r="L317"/>
  <c r="L316"/>
  <c r="L315"/>
  <c r="L314" s="1"/>
  <c r="L311"/>
  <c r="L310"/>
  <c r="L305"/>
  <c r="L286"/>
  <c r="L285"/>
  <c r="L284" s="1"/>
  <c r="L283" s="1"/>
  <c r="L282" s="1"/>
  <c r="L226"/>
  <c r="L225" s="1"/>
  <c r="L208"/>
  <c r="L207"/>
  <c r="L206"/>
  <c r="L147"/>
  <c r="L146"/>
  <c r="L121"/>
  <c r="L118" s="1"/>
  <c r="L117"/>
  <c r="L116"/>
  <c r="L115"/>
  <c r="L110"/>
  <c r="L109"/>
  <c r="L108" s="1"/>
  <c r="L107" s="1"/>
  <c r="L106"/>
  <c r="L105"/>
  <c r="L104" s="1"/>
  <c r="L103" s="1"/>
  <c r="L102" s="1"/>
  <c r="L101" s="1"/>
  <c r="L100" s="1"/>
  <c r="L89"/>
  <c r="L88"/>
  <c r="L87" s="1"/>
  <c r="L86" s="1"/>
  <c r="L85" s="1"/>
  <c r="L79"/>
  <c r="L78" s="1"/>
  <c r="L77" s="1"/>
  <c r="L76" s="1"/>
  <c r="L72"/>
  <c r="L71" s="1"/>
  <c r="L70" s="1"/>
  <c r="L69" s="1"/>
  <c r="L68" s="1"/>
  <c r="L67" s="1"/>
  <c r="L60"/>
  <c r="L59"/>
  <c r="L58"/>
  <c r="L57" s="1"/>
  <c r="L54"/>
  <c r="L53"/>
  <c r="L52"/>
  <c r="L51"/>
  <c r="L50" s="1"/>
  <c r="L48"/>
  <c r="L47"/>
  <c r="L46"/>
  <c r="L41"/>
  <c r="L40" s="1"/>
  <c r="L39" s="1"/>
  <c r="L38" s="1"/>
  <c r="L37" s="1"/>
  <c r="L36" s="1"/>
  <c r="L30"/>
  <c r="L29"/>
  <c r="L28" s="1"/>
  <c r="L27" s="1"/>
  <c r="L26" s="1"/>
  <c r="L24"/>
  <c r="K664"/>
  <c r="K663" s="1"/>
  <c r="K662" s="1"/>
  <c r="K661" s="1"/>
  <c r="K660" s="1"/>
  <c r="J664"/>
  <c r="J663"/>
  <c r="J662"/>
  <c r="J661"/>
  <c r="J660" s="1"/>
  <c r="K646"/>
  <c r="J646"/>
  <c r="K645"/>
  <c r="K644" s="1"/>
  <c r="K643" s="1"/>
  <c r="K642" s="1"/>
  <c r="J645"/>
  <c r="J644" s="1"/>
  <c r="K609"/>
  <c r="K608"/>
  <c r="K607"/>
  <c r="K606" s="1"/>
  <c r="K605" s="1"/>
  <c r="J609"/>
  <c r="J608"/>
  <c r="J607" s="1"/>
  <c r="J606" s="1"/>
  <c r="J605" s="1"/>
  <c r="K604"/>
  <c r="K603" s="1"/>
  <c r="K602" s="1"/>
  <c r="K599" s="1"/>
  <c r="J604"/>
  <c r="J603"/>
  <c r="J602" s="1"/>
  <c r="K512"/>
  <c r="J512"/>
  <c r="J511" s="1"/>
  <c r="K511"/>
  <c r="K510" s="1"/>
  <c r="K507"/>
  <c r="K506" s="1"/>
  <c r="K504" s="1"/>
  <c r="J507"/>
  <c r="J506"/>
  <c r="K500"/>
  <c r="K499"/>
  <c r="K498"/>
  <c r="J500"/>
  <c r="J499" s="1"/>
  <c r="J498" s="1"/>
  <c r="K494"/>
  <c r="J494"/>
  <c r="J493" s="1"/>
  <c r="J492" s="1"/>
  <c r="J491" s="1"/>
  <c r="J490"/>
  <c r="K479"/>
  <c r="J479"/>
  <c r="J478"/>
  <c r="J477"/>
  <c r="J476" s="1"/>
  <c r="J475" s="1"/>
  <c r="K478"/>
  <c r="K477"/>
  <c r="K457"/>
  <c r="K456"/>
  <c r="K455" s="1"/>
  <c r="K454" s="1"/>
  <c r="K453" s="1"/>
  <c r="J457"/>
  <c r="J456" s="1"/>
  <c r="J455" s="1"/>
  <c r="J454" s="1"/>
  <c r="J453" s="1"/>
  <c r="K447"/>
  <c r="K446"/>
  <c r="K445"/>
  <c r="K444"/>
  <c r="K443" s="1"/>
  <c r="J447"/>
  <c r="K378"/>
  <c r="K377"/>
  <c r="K376" s="1"/>
  <c r="K375" s="1"/>
  <c r="K374" s="1"/>
  <c r="J378"/>
  <c r="J377" s="1"/>
  <c r="J376" s="1"/>
  <c r="J375" s="1"/>
  <c r="J374" s="1"/>
  <c r="K331"/>
  <c r="K330"/>
  <c r="K329"/>
  <c r="K328"/>
  <c r="K327" s="1"/>
  <c r="J331"/>
  <c r="J330"/>
  <c r="J329"/>
  <c r="J328" s="1"/>
  <c r="J327" s="1"/>
  <c r="K318"/>
  <c r="K317" s="1"/>
  <c r="K316" s="1"/>
  <c r="K313" s="1"/>
  <c r="J318"/>
  <c r="J317" s="1"/>
  <c r="J316" s="1"/>
  <c r="K311"/>
  <c r="K310"/>
  <c r="J311"/>
  <c r="J310"/>
  <c r="K305"/>
  <c r="J305"/>
  <c r="J304" s="1"/>
  <c r="J303" s="1"/>
  <c r="K286"/>
  <c r="K285" s="1"/>
  <c r="K284" s="1"/>
  <c r="K283" s="1"/>
  <c r="J286"/>
  <c r="J285" s="1"/>
  <c r="J284" s="1"/>
  <c r="K282"/>
  <c r="K226"/>
  <c r="J226"/>
  <c r="J225"/>
  <c r="K225"/>
  <c r="K224" s="1"/>
  <c r="K223" s="1"/>
  <c r="K222" s="1"/>
  <c r="K208"/>
  <c r="K207" s="1"/>
  <c r="K206" s="1"/>
  <c r="K205" s="1"/>
  <c r="K204"/>
  <c r="J208"/>
  <c r="J207"/>
  <c r="J206"/>
  <c r="K147"/>
  <c r="K146" s="1"/>
  <c r="K142" s="1"/>
  <c r="K141" s="1"/>
  <c r="J147"/>
  <c r="J146"/>
  <c r="K117"/>
  <c r="K116"/>
  <c r="K115"/>
  <c r="K114"/>
  <c r="K113" s="1"/>
  <c r="J117"/>
  <c r="J116"/>
  <c r="J115"/>
  <c r="J114" s="1"/>
  <c r="J113" s="1"/>
  <c r="K110"/>
  <c r="K109"/>
  <c r="K108" s="1"/>
  <c r="K107" s="1"/>
  <c r="J110"/>
  <c r="J109"/>
  <c r="J108" s="1"/>
  <c r="J107" s="1"/>
  <c r="K106"/>
  <c r="K105"/>
  <c r="K104" s="1"/>
  <c r="K103" s="1"/>
  <c r="J106"/>
  <c r="J105"/>
  <c r="J104" s="1"/>
  <c r="J103" s="1"/>
  <c r="K89"/>
  <c r="K88" s="1"/>
  <c r="K87" s="1"/>
  <c r="J89"/>
  <c r="J88" s="1"/>
  <c r="J87" s="1"/>
  <c r="J86" s="1"/>
  <c r="K86"/>
  <c r="K85" s="1"/>
  <c r="J85"/>
  <c r="K79"/>
  <c r="K78"/>
  <c r="K77"/>
  <c r="K72"/>
  <c r="K71" s="1"/>
  <c r="K70" s="1"/>
  <c r="K69" s="1"/>
  <c r="K68" s="1"/>
  <c r="K67" s="1"/>
  <c r="J72"/>
  <c r="J71"/>
  <c r="J70"/>
  <c r="J69" s="1"/>
  <c r="J68" s="1"/>
  <c r="J67" s="1"/>
  <c r="K60"/>
  <c r="K59" s="1"/>
  <c r="K58" s="1"/>
  <c r="J60"/>
  <c r="J59"/>
  <c r="J58" s="1"/>
  <c r="K54"/>
  <c r="J54"/>
  <c r="J53"/>
  <c r="J52" s="1"/>
  <c r="K53"/>
  <c r="K52"/>
  <c r="K48"/>
  <c r="K47" s="1"/>
  <c r="K46" s="1"/>
  <c r="K43" s="1"/>
  <c r="J48"/>
  <c r="J47" s="1"/>
  <c r="J46" s="1"/>
  <c r="J45" s="1"/>
  <c r="J44"/>
  <c r="K41"/>
  <c r="J41"/>
  <c r="J40"/>
  <c r="J39"/>
  <c r="J38" s="1"/>
  <c r="J37" s="1"/>
  <c r="J36" s="1"/>
  <c r="K40"/>
  <c r="K39" s="1"/>
  <c r="K38" s="1"/>
  <c r="K37" s="1"/>
  <c r="K36" s="1"/>
  <c r="J35"/>
  <c r="J34" s="1"/>
  <c r="J33" s="1"/>
  <c r="J32"/>
  <c r="J31" s="1"/>
  <c r="K30"/>
  <c r="K29"/>
  <c r="K28" s="1"/>
  <c r="K27" s="1"/>
  <c r="K26" s="1"/>
  <c r="J30"/>
  <c r="J29" s="1"/>
  <c r="J28" s="1"/>
  <c r="J27" s="1"/>
  <c r="J26"/>
  <c r="J25" s="1"/>
  <c r="K24"/>
  <c r="K23"/>
  <c r="K22"/>
  <c r="J24"/>
  <c r="J23" s="1"/>
  <c r="J22" s="1"/>
  <c r="K453" i="28"/>
  <c r="K446"/>
  <c r="K445" s="1"/>
  <c r="K439"/>
  <c r="K423"/>
  <c r="L199" i="37"/>
  <c r="L198" s="1"/>
  <c r="L197" s="1"/>
  <c r="K410" i="28"/>
  <c r="L370" i="37"/>
  <c r="L369" s="1"/>
  <c r="L368" s="1"/>
  <c r="K399" i="28"/>
  <c r="K11" i="82"/>
  <c r="K10" s="1"/>
  <c r="K9" s="1"/>
  <c r="K393" i="28"/>
  <c r="K392"/>
  <c r="K374"/>
  <c r="K373"/>
  <c r="K363"/>
  <c r="K335"/>
  <c r="K334" s="1"/>
  <c r="K333" s="1"/>
  <c r="K332"/>
  <c r="K331"/>
  <c r="K330" s="1"/>
  <c r="K325"/>
  <c r="K324"/>
  <c r="K323"/>
  <c r="K316"/>
  <c r="K315"/>
  <c r="K314"/>
  <c r="K313"/>
  <c r="K301"/>
  <c r="K300"/>
  <c r="K299"/>
  <c r="K298"/>
  <c r="K297" s="1"/>
  <c r="K296" s="1"/>
  <c r="K295" s="1"/>
  <c r="K291"/>
  <c r="K290" s="1"/>
  <c r="K289" s="1"/>
  <c r="K286"/>
  <c r="L83" i="37"/>
  <c r="L82" s="1"/>
  <c r="L81" s="1"/>
  <c r="L80" s="1"/>
  <c r="K267" i="28"/>
  <c r="K264"/>
  <c r="K263"/>
  <c r="K261"/>
  <c r="K260" s="1"/>
  <c r="K259" s="1"/>
  <c r="K255"/>
  <c r="K254"/>
  <c r="K253"/>
  <c r="K252"/>
  <c r="K251"/>
  <c r="K250"/>
  <c r="K247"/>
  <c r="K246"/>
  <c r="K245"/>
  <c r="K218"/>
  <c r="K217" s="1"/>
  <c r="K216" s="1"/>
  <c r="K205"/>
  <c r="L544" i="37" s="1"/>
  <c r="L543" s="1"/>
  <c r="L542" s="1"/>
  <c r="L541"/>
  <c r="L540" s="1"/>
  <c r="K199" i="28"/>
  <c r="K197"/>
  <c r="K187"/>
  <c r="K186" s="1"/>
  <c r="K185" s="1"/>
  <c r="K182"/>
  <c r="K181"/>
  <c r="K179"/>
  <c r="K177" s="1"/>
  <c r="K171"/>
  <c r="K170"/>
  <c r="K169" s="1"/>
  <c r="K166"/>
  <c r="K158"/>
  <c r="K157"/>
  <c r="K156"/>
  <c r="K155"/>
  <c r="K148"/>
  <c r="K147"/>
  <c r="K141"/>
  <c r="K137"/>
  <c r="K120"/>
  <c r="K119"/>
  <c r="K118"/>
  <c r="K117"/>
  <c r="K109"/>
  <c r="K108"/>
  <c r="K103"/>
  <c r="K97"/>
  <c r="K96"/>
  <c r="K93"/>
  <c r="K90"/>
  <c r="K89" s="1"/>
  <c r="K88" s="1"/>
  <c r="K77"/>
  <c r="K76" s="1"/>
  <c r="K75"/>
  <c r="K74"/>
  <c r="K71" s="1"/>
  <c r="K73"/>
  <c r="K72"/>
  <c r="K65"/>
  <c r="K64"/>
  <c r="K61" s="1"/>
  <c r="K60" s="1"/>
  <c r="K63"/>
  <c r="K62"/>
  <c r="K59"/>
  <c r="K58"/>
  <c r="K57" s="1"/>
  <c r="K53" s="1"/>
  <c r="K56"/>
  <c r="K55"/>
  <c r="K54"/>
  <c r="K40"/>
  <c r="K39"/>
  <c r="K38"/>
  <c r="K37"/>
  <c r="K36" s="1"/>
  <c r="K35" s="1"/>
  <c r="K32"/>
  <c r="K31"/>
  <c r="K26"/>
  <c r="K25"/>
  <c r="K24"/>
  <c r="K21"/>
  <c r="L16" i="37" s="1"/>
  <c r="K15" i="28"/>
  <c r="K14"/>
  <c r="K13"/>
  <c r="K12" s="1"/>
  <c r="K11" s="1"/>
  <c r="I453"/>
  <c r="J280" i="37"/>
  <c r="J279"/>
  <c r="J278" s="1"/>
  <c r="J277" s="1"/>
  <c r="J276" s="1"/>
  <c r="J275"/>
  <c r="J446" i="28"/>
  <c r="I446"/>
  <c r="J445"/>
  <c r="I445"/>
  <c r="J444"/>
  <c r="I444"/>
  <c r="I443"/>
  <c r="I442"/>
  <c r="I441" s="1"/>
  <c r="I440" s="1"/>
  <c r="J443"/>
  <c r="J442"/>
  <c r="J441" s="1"/>
  <c r="J440" s="1"/>
  <c r="J439"/>
  <c r="K473" i="37"/>
  <c r="K472" s="1"/>
  <c r="K469" s="1"/>
  <c r="K468" s="1"/>
  <c r="K467" s="1"/>
  <c r="K466" s="1"/>
  <c r="I439" i="28"/>
  <c r="J423"/>
  <c r="K199" i="37"/>
  <c r="I423" i="28"/>
  <c r="J410"/>
  <c r="K370" i="37"/>
  <c r="K369"/>
  <c r="K368" s="1"/>
  <c r="I410" i="28"/>
  <c r="J370" i="37" s="1"/>
  <c r="J369" s="1"/>
  <c r="J368" s="1"/>
  <c r="J399" i="28"/>
  <c r="I399"/>
  <c r="J393"/>
  <c r="I393"/>
  <c r="I391" s="1"/>
  <c r="I390" s="1"/>
  <c r="J392"/>
  <c r="J391" s="1"/>
  <c r="J390" s="1"/>
  <c r="J389" s="1"/>
  <c r="J388" s="1"/>
  <c r="I392"/>
  <c r="I389"/>
  <c r="I388" s="1"/>
  <c r="J374"/>
  <c r="I374"/>
  <c r="I373" s="1"/>
  <c r="J373"/>
  <c r="J372"/>
  <c r="I372"/>
  <c r="J363"/>
  <c r="J362" s="1"/>
  <c r="I363"/>
  <c r="I362"/>
  <c r="J361"/>
  <c r="J335"/>
  <c r="I335"/>
  <c r="J334"/>
  <c r="J333" s="1"/>
  <c r="I334"/>
  <c r="I333" s="1"/>
  <c r="J332"/>
  <c r="J331" s="1"/>
  <c r="J330" s="1"/>
  <c r="I332"/>
  <c r="I331" s="1"/>
  <c r="I330" s="1"/>
  <c r="I329" s="1"/>
  <c r="J325"/>
  <c r="J324"/>
  <c r="J323"/>
  <c r="I325"/>
  <c r="I324" s="1"/>
  <c r="I323" s="1"/>
  <c r="J316"/>
  <c r="J315"/>
  <c r="I316"/>
  <c r="I315"/>
  <c r="J314"/>
  <c r="I314"/>
  <c r="J130" i="37" s="1"/>
  <c r="J129" s="1"/>
  <c r="J128" s="1"/>
  <c r="J127"/>
  <c r="J126" s="1"/>
  <c r="J301" i="28"/>
  <c r="I301"/>
  <c r="J560" i="37"/>
  <c r="J555" s="1"/>
  <c r="I294" i="28"/>
  <c r="J291"/>
  <c r="J290" s="1"/>
  <c r="J289" s="1"/>
  <c r="I291"/>
  <c r="I290" s="1"/>
  <c r="I289" s="1"/>
  <c r="J286"/>
  <c r="K83" i="37"/>
  <c r="K82"/>
  <c r="K81"/>
  <c r="K80" s="1"/>
  <c r="K74" s="1"/>
  <c r="I286" i="28"/>
  <c r="J83" i="37"/>
  <c r="J82" s="1"/>
  <c r="J81" s="1"/>
  <c r="J80" s="1"/>
  <c r="J74" s="1"/>
  <c r="J285" i="28"/>
  <c r="J267"/>
  <c r="I267"/>
  <c r="I266" s="1"/>
  <c r="J266"/>
  <c r="J265"/>
  <c r="I265"/>
  <c r="J264"/>
  <c r="J263" s="1"/>
  <c r="I264"/>
  <c r="I263"/>
  <c r="J262"/>
  <c r="J258" s="1"/>
  <c r="I262"/>
  <c r="J261"/>
  <c r="I261"/>
  <c r="I260"/>
  <c r="I259" s="1"/>
  <c r="I258" s="1"/>
  <c r="J260"/>
  <c r="J259"/>
  <c r="J255"/>
  <c r="M255" s="1"/>
  <c r="I255"/>
  <c r="I254"/>
  <c r="I253"/>
  <c r="J254"/>
  <c r="J253" s="1"/>
  <c r="I252"/>
  <c r="I251"/>
  <c r="I248"/>
  <c r="J250"/>
  <c r="I250"/>
  <c r="J249"/>
  <c r="I249"/>
  <c r="J247"/>
  <c r="J246" s="1"/>
  <c r="J245" s="1"/>
  <c r="I247"/>
  <c r="I246" s="1"/>
  <c r="I245" s="1"/>
  <c r="J218"/>
  <c r="J217"/>
  <c r="J216" s="1"/>
  <c r="J214" s="1"/>
  <c r="I218"/>
  <c r="I217"/>
  <c r="I216" s="1"/>
  <c r="I215" s="1"/>
  <c r="J205"/>
  <c r="K544" i="37"/>
  <c r="I205" i="28"/>
  <c r="J544" i="37"/>
  <c r="J199" i="28"/>
  <c r="I199"/>
  <c r="J187"/>
  <c r="J186" s="1"/>
  <c r="J185" s="1"/>
  <c r="J184" s="1"/>
  <c r="I187"/>
  <c r="I186" s="1"/>
  <c r="I185" s="1"/>
  <c r="I183" s="1"/>
  <c r="J182"/>
  <c r="J181" s="1"/>
  <c r="I182"/>
  <c r="I181"/>
  <c r="J179"/>
  <c r="I179"/>
  <c r="J171"/>
  <c r="K552" i="37"/>
  <c r="K551"/>
  <c r="K550" s="1"/>
  <c r="I171" i="28"/>
  <c r="J552" i="37"/>
  <c r="J551"/>
  <c r="J550" s="1"/>
  <c r="J547" s="1"/>
  <c r="J546" s="1"/>
  <c r="J166" i="28"/>
  <c r="K487" i="37"/>
  <c r="I166" i="28"/>
  <c r="J487" i="37" s="1"/>
  <c r="J486" s="1"/>
  <c r="J485" s="1"/>
  <c r="J165" i="28"/>
  <c r="J164" s="1"/>
  <c r="J163" s="1"/>
  <c r="J162" s="1"/>
  <c r="J158"/>
  <c r="J157" s="1"/>
  <c r="I158"/>
  <c r="I157"/>
  <c r="J156"/>
  <c r="J155" s="1"/>
  <c r="I156"/>
  <c r="I155"/>
  <c r="J148"/>
  <c r="J147" s="1"/>
  <c r="I148"/>
  <c r="I147"/>
  <c r="J141"/>
  <c r="K575" i="37" s="1"/>
  <c r="K573" s="1"/>
  <c r="I141" i="28"/>
  <c r="J575" i="37"/>
  <c r="J137" i="28"/>
  <c r="K568" i="37"/>
  <c r="I137" i="28"/>
  <c r="J568" i="37" s="1"/>
  <c r="K340"/>
  <c r="K339"/>
  <c r="K338"/>
  <c r="K337" s="1"/>
  <c r="J340"/>
  <c r="J339"/>
  <c r="J338"/>
  <c r="J337" s="1"/>
  <c r="J120" i="28"/>
  <c r="J119"/>
  <c r="I120"/>
  <c r="I119" s="1"/>
  <c r="J118"/>
  <c r="I118"/>
  <c r="J117"/>
  <c r="J116" s="1"/>
  <c r="J115" s="1"/>
  <c r="J114" s="1"/>
  <c r="I117"/>
  <c r="J109"/>
  <c r="I109"/>
  <c r="J108"/>
  <c r="I108"/>
  <c r="I107" s="1"/>
  <c r="I106" s="1"/>
  <c r="J103"/>
  <c r="J101"/>
  <c r="I103"/>
  <c r="I101"/>
  <c r="I100" s="1"/>
  <c r="J102"/>
  <c r="J97"/>
  <c r="J96"/>
  <c r="I97"/>
  <c r="I96" s="1"/>
  <c r="I91" s="1"/>
  <c r="I95"/>
  <c r="I94"/>
  <c r="J93"/>
  <c r="J92" s="1"/>
  <c r="I93"/>
  <c r="I92"/>
  <c r="J90"/>
  <c r="J89" s="1"/>
  <c r="J88" s="1"/>
  <c r="I90"/>
  <c r="I89"/>
  <c r="I88" s="1"/>
  <c r="I87" s="1"/>
  <c r="K652" i="37"/>
  <c r="K651"/>
  <c r="J652"/>
  <c r="J651" s="1"/>
  <c r="J77" i="28"/>
  <c r="I77"/>
  <c r="I76" s="1"/>
  <c r="J76"/>
  <c r="J75"/>
  <c r="J74"/>
  <c r="J73"/>
  <c r="J72" s="1"/>
  <c r="I73"/>
  <c r="I72"/>
  <c r="J70"/>
  <c r="J69" s="1"/>
  <c r="J68" s="1"/>
  <c r="J67" s="1"/>
  <c r="J66" s="1"/>
  <c r="J65"/>
  <c r="J64" s="1"/>
  <c r="I65"/>
  <c r="I64" s="1"/>
  <c r="J63"/>
  <c r="J62"/>
  <c r="J61" s="1"/>
  <c r="J60" s="1"/>
  <c r="I63"/>
  <c r="I62"/>
  <c r="I61" s="1"/>
  <c r="I60" s="1"/>
  <c r="J59"/>
  <c r="J58"/>
  <c r="J57" s="1"/>
  <c r="I59"/>
  <c r="I58"/>
  <c r="I57"/>
  <c r="J56"/>
  <c r="J55" s="1"/>
  <c r="J54" s="1"/>
  <c r="I56"/>
  <c r="I55"/>
  <c r="I54"/>
  <c r="I53" s="1"/>
  <c r="J40"/>
  <c r="I40"/>
  <c r="J231" i="37"/>
  <c r="J230"/>
  <c r="J229" s="1"/>
  <c r="J228" s="1"/>
  <c r="J227" s="1"/>
  <c r="J38" i="28"/>
  <c r="J37" s="1"/>
  <c r="I38"/>
  <c r="I37"/>
  <c r="J32"/>
  <c r="J31" s="1"/>
  <c r="I32"/>
  <c r="I31"/>
  <c r="J26"/>
  <c r="J25" s="1"/>
  <c r="J24" s="1"/>
  <c r="J23" s="1"/>
  <c r="I26"/>
  <c r="I25" s="1"/>
  <c r="I24" s="1"/>
  <c r="J21"/>
  <c r="K16" i="37"/>
  <c r="K15" s="1"/>
  <c r="K14" s="1"/>
  <c r="I21" i="28"/>
  <c r="J15"/>
  <c r="J14" s="1"/>
  <c r="J13" s="1"/>
  <c r="J12" s="1"/>
  <c r="J10" s="1"/>
  <c r="I15"/>
  <c r="I14"/>
  <c r="I13"/>
  <c r="I12"/>
  <c r="I11" s="1"/>
  <c r="K470" i="10"/>
  <c r="K469"/>
  <c r="K468"/>
  <c r="K467"/>
  <c r="K466"/>
  <c r="K465"/>
  <c r="L463"/>
  <c r="L462"/>
  <c r="L461"/>
  <c r="L460"/>
  <c r="L459"/>
  <c r="L458"/>
  <c r="L455"/>
  <c r="L454"/>
  <c r="L453"/>
  <c r="L452"/>
  <c r="L451"/>
  <c r="L450"/>
  <c r="L448"/>
  <c r="L447"/>
  <c r="L445"/>
  <c r="L443"/>
  <c r="L442"/>
  <c r="L440"/>
  <c r="L439"/>
  <c r="L438"/>
  <c r="L437"/>
  <c r="L436"/>
  <c r="L435"/>
  <c r="L434"/>
  <c r="L432"/>
  <c r="L66" i="37"/>
  <c r="L65"/>
  <c r="L64"/>
  <c r="L63"/>
  <c r="L62" s="1"/>
  <c r="L61" s="1"/>
  <c r="L421" i="10"/>
  <c r="L420"/>
  <c r="L415"/>
  <c r="K349" i="28"/>
  <c r="K348"/>
  <c r="K347"/>
  <c r="K346" s="1"/>
  <c r="K345" s="1"/>
  <c r="K344" s="1"/>
  <c r="L400" i="10"/>
  <c r="L399"/>
  <c r="L395"/>
  <c r="L397"/>
  <c r="L396"/>
  <c r="L393"/>
  <c r="L392"/>
  <c r="L388"/>
  <c r="L387"/>
  <c r="L386"/>
  <c r="L385"/>
  <c r="L390"/>
  <c r="L389"/>
  <c r="L383"/>
  <c r="K318" i="28"/>
  <c r="K317"/>
  <c r="L381" i="10"/>
  <c r="L135" i="37"/>
  <c r="L134"/>
  <c r="L133"/>
  <c r="L132"/>
  <c r="L131" s="1"/>
  <c r="L379" i="10"/>
  <c r="L378"/>
  <c r="L377"/>
  <c r="L375"/>
  <c r="L374"/>
  <c r="L370"/>
  <c r="L372"/>
  <c r="L371"/>
  <c r="L367"/>
  <c r="L366"/>
  <c r="L365"/>
  <c r="L363"/>
  <c r="L362"/>
  <c r="L361"/>
  <c r="L360"/>
  <c r="L357"/>
  <c r="L356"/>
  <c r="L355"/>
  <c r="L354"/>
  <c r="L343"/>
  <c r="L342"/>
  <c r="L341"/>
  <c r="L339"/>
  <c r="L338"/>
  <c r="L336"/>
  <c r="L335"/>
  <c r="L331"/>
  <c r="L330"/>
  <c r="L329"/>
  <c r="L316"/>
  <c r="L250"/>
  <c r="L333"/>
  <c r="L332"/>
  <c r="L327"/>
  <c r="L326"/>
  <c r="L319"/>
  <c r="L318"/>
  <c r="L317"/>
  <c r="L324"/>
  <c r="L323"/>
  <c r="L321"/>
  <c r="L320"/>
  <c r="L301"/>
  <c r="L300"/>
  <c r="L294"/>
  <c r="K160" i="28"/>
  <c r="K159"/>
  <c r="L292" i="10"/>
  <c r="L383" i="37"/>
  <c r="L382"/>
  <c r="L381"/>
  <c r="L380" s="1"/>
  <c r="L379" s="1"/>
  <c r="L290" i="10"/>
  <c r="L281"/>
  <c r="L336" i="37"/>
  <c r="L335" s="1"/>
  <c r="L334" s="1"/>
  <c r="L333" s="1"/>
  <c r="L332" s="1"/>
  <c r="L279" i="10"/>
  <c r="L274"/>
  <c r="K113" i="28"/>
  <c r="K112" s="1"/>
  <c r="L273" i="10"/>
  <c r="L272"/>
  <c r="L269"/>
  <c r="L266"/>
  <c r="L270"/>
  <c r="L264"/>
  <c r="L263"/>
  <c r="K95" i="28"/>
  <c r="K94" s="1"/>
  <c r="L260" i="10"/>
  <c r="L257"/>
  <c r="L256"/>
  <c r="L243"/>
  <c r="L242"/>
  <c r="L241"/>
  <c r="L240"/>
  <c r="L239"/>
  <c r="L238"/>
  <c r="L236"/>
  <c r="L235"/>
  <c r="L234"/>
  <c r="L232"/>
  <c r="L231"/>
  <c r="L230"/>
  <c r="L229"/>
  <c r="L228"/>
  <c r="L221"/>
  <c r="L200"/>
  <c r="L225"/>
  <c r="L224"/>
  <c r="L223"/>
  <c r="L222"/>
  <c r="L198"/>
  <c r="L197"/>
  <c r="L192"/>
  <c r="L191"/>
  <c r="L190"/>
  <c r="L189"/>
  <c r="L188"/>
  <c r="L166"/>
  <c r="L165"/>
  <c r="L158"/>
  <c r="L157"/>
  <c r="L155"/>
  <c r="L154"/>
  <c r="L146"/>
  <c r="L145"/>
  <c r="L141"/>
  <c r="L409" i="37"/>
  <c r="L408" s="1"/>
  <c r="L407" s="1"/>
  <c r="L140" i="10"/>
  <c r="L138"/>
  <c r="L397" i="37"/>
  <c r="L396"/>
  <c r="L395"/>
  <c r="L392"/>
  <c r="L391" s="1"/>
  <c r="L137" i="10"/>
  <c r="L135"/>
  <c r="L130"/>
  <c r="L129"/>
  <c r="L125"/>
  <c r="L124"/>
  <c r="L123"/>
  <c r="L122"/>
  <c r="L119"/>
  <c r="L117"/>
  <c r="L116"/>
  <c r="L115"/>
  <c r="L114"/>
  <c r="L113"/>
  <c r="L110"/>
  <c r="L109"/>
  <c r="L108"/>
  <c r="L106"/>
  <c r="L105"/>
  <c r="L101"/>
  <c r="K132" i="28"/>
  <c r="K131"/>
  <c r="K130"/>
  <c r="K128" s="1"/>
  <c r="L90" i="10"/>
  <c r="L89"/>
  <c r="L88"/>
  <c r="L87"/>
  <c r="L86"/>
  <c r="L80"/>
  <c r="K80" i="28"/>
  <c r="K79" s="1"/>
  <c r="K78" s="1"/>
  <c r="L77" i="10"/>
  <c r="L614" i="37"/>
  <c r="L613" s="1"/>
  <c r="L612" s="1"/>
  <c r="L611" s="1"/>
  <c r="L610" s="1"/>
  <c r="L73" i="10"/>
  <c r="L70"/>
  <c r="L69"/>
  <c r="L63"/>
  <c r="L62"/>
  <c r="L61"/>
  <c r="L59"/>
  <c r="L58"/>
  <c r="L56"/>
  <c r="L55"/>
  <c r="L40"/>
  <c r="L38"/>
  <c r="L34"/>
  <c r="L213" i="37"/>
  <c r="L212"/>
  <c r="L211"/>
  <c r="L210" s="1"/>
  <c r="L209" s="1"/>
  <c r="L32" i="10"/>
  <c r="L31"/>
  <c r="L30"/>
  <c r="L26"/>
  <c r="L25"/>
  <c r="L24"/>
  <c r="L23"/>
  <c r="L21"/>
  <c r="L20"/>
  <c r="L15"/>
  <c r="L14"/>
  <c r="K463"/>
  <c r="J463"/>
  <c r="K462"/>
  <c r="J462"/>
  <c r="K461"/>
  <c r="J461"/>
  <c r="K460"/>
  <c r="J460"/>
  <c r="J459"/>
  <c r="J458"/>
  <c r="J450"/>
  <c r="K459"/>
  <c r="K458"/>
  <c r="K455"/>
  <c r="J455"/>
  <c r="K454"/>
  <c r="J454"/>
  <c r="K453"/>
  <c r="J453"/>
  <c r="K452"/>
  <c r="K451"/>
  <c r="K450"/>
  <c r="J452"/>
  <c r="J451"/>
  <c r="K448"/>
  <c r="J448"/>
  <c r="K447"/>
  <c r="J447"/>
  <c r="K446"/>
  <c r="J446"/>
  <c r="K445"/>
  <c r="J445"/>
  <c r="K444"/>
  <c r="J444"/>
  <c r="K443"/>
  <c r="K442"/>
  <c r="J443"/>
  <c r="J442"/>
  <c r="K440"/>
  <c r="J440"/>
  <c r="K439"/>
  <c r="J439"/>
  <c r="K438"/>
  <c r="J438"/>
  <c r="J437"/>
  <c r="J436"/>
  <c r="J435"/>
  <c r="J434"/>
  <c r="K437"/>
  <c r="K436"/>
  <c r="K435"/>
  <c r="K434"/>
  <c r="K432"/>
  <c r="K66" i="37"/>
  <c r="K65"/>
  <c r="K64" s="1"/>
  <c r="K63" s="1"/>
  <c r="K62" s="1"/>
  <c r="K61"/>
  <c r="J432" i="10"/>
  <c r="J66" i="37"/>
  <c r="J65"/>
  <c r="J64"/>
  <c r="J63" s="1"/>
  <c r="J62" s="1"/>
  <c r="J61" s="1"/>
  <c r="K421" i="10"/>
  <c r="J421"/>
  <c r="K420"/>
  <c r="J420"/>
  <c r="K415"/>
  <c r="K292" i="37"/>
  <c r="K291"/>
  <c r="K290"/>
  <c r="K289"/>
  <c r="K288" s="1"/>
  <c r="K287" s="1"/>
  <c r="J414" i="10"/>
  <c r="J413"/>
  <c r="J412"/>
  <c r="K400"/>
  <c r="J400"/>
  <c r="K399"/>
  <c r="J399"/>
  <c r="K397"/>
  <c r="J397"/>
  <c r="K396"/>
  <c r="J396"/>
  <c r="K395"/>
  <c r="J395"/>
  <c r="J393"/>
  <c r="J392"/>
  <c r="J388"/>
  <c r="K393"/>
  <c r="K392"/>
  <c r="K388"/>
  <c r="K387"/>
  <c r="K386"/>
  <c r="K385"/>
  <c r="K390"/>
  <c r="J390"/>
  <c r="K389"/>
  <c r="J389"/>
  <c r="K383"/>
  <c r="J318" i="28"/>
  <c r="J317"/>
  <c r="K140" i="37"/>
  <c r="K139" s="1"/>
  <c r="K138" s="1"/>
  <c r="K137" s="1"/>
  <c r="K136"/>
  <c r="J383" i="10"/>
  <c r="I318" i="28"/>
  <c r="I317"/>
  <c r="K381" i="10"/>
  <c r="K135" i="37"/>
  <c r="K134"/>
  <c r="K133"/>
  <c r="K132"/>
  <c r="K131" s="1"/>
  <c r="J381" i="10"/>
  <c r="J135" i="37"/>
  <c r="J134"/>
  <c r="J133" s="1"/>
  <c r="J132" s="1"/>
  <c r="J131" s="1"/>
  <c r="K379" i="10"/>
  <c r="K378"/>
  <c r="K377"/>
  <c r="J379"/>
  <c r="K375"/>
  <c r="J375"/>
  <c r="K374"/>
  <c r="J374"/>
  <c r="K372"/>
  <c r="J372"/>
  <c r="K371"/>
  <c r="J371"/>
  <c r="K370"/>
  <c r="K369"/>
  <c r="K368"/>
  <c r="J370"/>
  <c r="K367"/>
  <c r="J294" i="28"/>
  <c r="J366" i="10"/>
  <c r="J365"/>
  <c r="K363"/>
  <c r="J363"/>
  <c r="K362"/>
  <c r="J362"/>
  <c r="J361"/>
  <c r="J360"/>
  <c r="K357"/>
  <c r="J357"/>
  <c r="K356"/>
  <c r="J356"/>
  <c r="K355"/>
  <c r="J355"/>
  <c r="K354"/>
  <c r="J354"/>
  <c r="J353"/>
  <c r="K343"/>
  <c r="J343"/>
  <c r="K342"/>
  <c r="J342"/>
  <c r="K341"/>
  <c r="J341"/>
  <c r="K339"/>
  <c r="J339"/>
  <c r="K338"/>
  <c r="J338"/>
  <c r="J336"/>
  <c r="J335"/>
  <c r="J331"/>
  <c r="J330"/>
  <c r="J329"/>
  <c r="K333"/>
  <c r="K332"/>
  <c r="J333"/>
  <c r="J332"/>
  <c r="K327"/>
  <c r="J327"/>
  <c r="K326"/>
  <c r="J326"/>
  <c r="K324"/>
  <c r="J324"/>
  <c r="K323"/>
  <c r="J323"/>
  <c r="K321"/>
  <c r="J321"/>
  <c r="K320"/>
  <c r="J320"/>
  <c r="K319"/>
  <c r="J319"/>
  <c r="J318"/>
  <c r="J317"/>
  <c r="J316"/>
  <c r="K318"/>
  <c r="K317"/>
  <c r="K301"/>
  <c r="J301"/>
  <c r="K300"/>
  <c r="K299"/>
  <c r="J300"/>
  <c r="J298"/>
  <c r="J297"/>
  <c r="K298"/>
  <c r="K297"/>
  <c r="K296"/>
  <c r="K294"/>
  <c r="J160" i="28"/>
  <c r="J159" s="1"/>
  <c r="J294" i="10"/>
  <c r="I160" i="28"/>
  <c r="I159"/>
  <c r="J388" i="37" s="1"/>
  <c r="J387" s="1"/>
  <c r="J386" s="1"/>
  <c r="J385"/>
  <c r="J384" s="1"/>
  <c r="K292" i="10"/>
  <c r="K383" i="37"/>
  <c r="K382"/>
  <c r="K381" s="1"/>
  <c r="K380" s="1"/>
  <c r="K379" s="1"/>
  <c r="J292" i="10"/>
  <c r="J383" i="37"/>
  <c r="J382" s="1"/>
  <c r="J381" s="1"/>
  <c r="J380" s="1"/>
  <c r="J379" s="1"/>
  <c r="J373" s="1"/>
  <c r="K290" i="10"/>
  <c r="J290"/>
  <c r="J289"/>
  <c r="J288"/>
  <c r="J287"/>
  <c r="J286"/>
  <c r="J285"/>
  <c r="K281"/>
  <c r="K336" i="37"/>
  <c r="K335"/>
  <c r="K334"/>
  <c r="K333" s="1"/>
  <c r="K332" s="1"/>
  <c r="J281" i="10"/>
  <c r="J336" i="37"/>
  <c r="J335" s="1"/>
  <c r="J334" s="1"/>
  <c r="J333" s="1"/>
  <c r="J332"/>
  <c r="K279" i="10"/>
  <c r="K278"/>
  <c r="K277"/>
  <c r="K276"/>
  <c r="J279"/>
  <c r="K274"/>
  <c r="K99" i="37"/>
  <c r="K98"/>
  <c r="K97" s="1"/>
  <c r="K96" s="1"/>
  <c r="K95" s="1"/>
  <c r="J274" i="10"/>
  <c r="J99" i="37"/>
  <c r="J98" s="1"/>
  <c r="J97" s="1"/>
  <c r="J96" s="1"/>
  <c r="J95" s="1"/>
  <c r="J84" s="1"/>
  <c r="J73" s="1"/>
  <c r="K273" i="10"/>
  <c r="J111" i="28"/>
  <c r="J110"/>
  <c r="J273" i="10"/>
  <c r="J272"/>
  <c r="K270"/>
  <c r="J270"/>
  <c r="J269"/>
  <c r="K264"/>
  <c r="J264"/>
  <c r="K263"/>
  <c r="K262"/>
  <c r="K259"/>
  <c r="K255"/>
  <c r="J262"/>
  <c r="K260"/>
  <c r="J260"/>
  <c r="K257"/>
  <c r="J257"/>
  <c r="J256"/>
  <c r="J441" i="37"/>
  <c r="J440"/>
  <c r="J439" s="1"/>
  <c r="K256" i="10"/>
  <c r="K441" i="37"/>
  <c r="K440"/>
  <c r="K439" s="1"/>
  <c r="K243" i="10"/>
  <c r="J243"/>
  <c r="K242"/>
  <c r="J242"/>
  <c r="K241"/>
  <c r="J241"/>
  <c r="K240"/>
  <c r="K239"/>
  <c r="K238"/>
  <c r="J240"/>
  <c r="J239"/>
  <c r="J238"/>
  <c r="K236"/>
  <c r="J236"/>
  <c r="J235"/>
  <c r="J234"/>
  <c r="K235"/>
  <c r="K234"/>
  <c r="K232"/>
  <c r="J232"/>
  <c r="K231"/>
  <c r="J231"/>
  <c r="K230"/>
  <c r="K229"/>
  <c r="K228"/>
  <c r="K221"/>
  <c r="K200"/>
  <c r="J230"/>
  <c r="K225"/>
  <c r="J225"/>
  <c r="K224"/>
  <c r="J224"/>
  <c r="K223"/>
  <c r="J223"/>
  <c r="K222"/>
  <c r="J222"/>
  <c r="K198"/>
  <c r="K197"/>
  <c r="J198"/>
  <c r="J197"/>
  <c r="K192"/>
  <c r="J192"/>
  <c r="J191"/>
  <c r="J190"/>
  <c r="J189"/>
  <c r="J188"/>
  <c r="K191"/>
  <c r="K190"/>
  <c r="K189"/>
  <c r="K188"/>
  <c r="K166"/>
  <c r="K165"/>
  <c r="K164"/>
  <c r="J209" i="28"/>
  <c r="J208"/>
  <c r="J207" s="1"/>
  <c r="J166" i="10"/>
  <c r="J165"/>
  <c r="K158"/>
  <c r="K157"/>
  <c r="K155"/>
  <c r="K154"/>
  <c r="J158"/>
  <c r="J157"/>
  <c r="J156"/>
  <c r="K146"/>
  <c r="K145"/>
  <c r="K143"/>
  <c r="K134"/>
  <c r="K133"/>
  <c r="K132"/>
  <c r="J146"/>
  <c r="J145"/>
  <c r="K141"/>
  <c r="K409" i="37"/>
  <c r="K408" s="1"/>
  <c r="K407" s="1"/>
  <c r="J141" i="10"/>
  <c r="J409" i="37"/>
  <c r="J408" s="1"/>
  <c r="J407" s="1"/>
  <c r="K140" i="10"/>
  <c r="J140"/>
  <c r="K138"/>
  <c r="K397" i="37"/>
  <c r="K396"/>
  <c r="K395" s="1"/>
  <c r="J138" i="10"/>
  <c r="J397" i="37"/>
  <c r="J396"/>
  <c r="J395" s="1"/>
  <c r="K137" i="10"/>
  <c r="J137"/>
  <c r="K135"/>
  <c r="J135"/>
  <c r="K130"/>
  <c r="J130"/>
  <c r="J129"/>
  <c r="J127"/>
  <c r="J121"/>
  <c r="K129"/>
  <c r="K128"/>
  <c r="K127"/>
  <c r="K125"/>
  <c r="J125"/>
  <c r="J124"/>
  <c r="J123"/>
  <c r="J122"/>
  <c r="K124"/>
  <c r="K123"/>
  <c r="K122"/>
  <c r="K121"/>
  <c r="K119"/>
  <c r="K669" i="37"/>
  <c r="K668" s="1"/>
  <c r="K667" s="1"/>
  <c r="K666" s="1"/>
  <c r="K665" s="1"/>
  <c r="K659" s="1"/>
  <c r="J119" i="10"/>
  <c r="I149" i="28"/>
  <c r="K117" i="10"/>
  <c r="J117"/>
  <c r="K110"/>
  <c r="J110"/>
  <c r="J109"/>
  <c r="J108"/>
  <c r="K109"/>
  <c r="K108"/>
  <c r="K106"/>
  <c r="J106"/>
  <c r="J105"/>
  <c r="K105"/>
  <c r="K104"/>
  <c r="K101"/>
  <c r="J132" i="28"/>
  <c r="J131"/>
  <c r="J130"/>
  <c r="J101" i="10"/>
  <c r="I132" i="28"/>
  <c r="I131"/>
  <c r="I130"/>
  <c r="I128"/>
  <c r="K100" i="10"/>
  <c r="K98"/>
  <c r="K536" i="37"/>
  <c r="K535"/>
  <c r="K534" s="1"/>
  <c r="K533" s="1"/>
  <c r="K532" s="1"/>
  <c r="J100" i="10"/>
  <c r="J98"/>
  <c r="J536" i="37"/>
  <c r="J535"/>
  <c r="J534" s="1"/>
  <c r="K99" i="10"/>
  <c r="K90"/>
  <c r="J90"/>
  <c r="K89"/>
  <c r="J89"/>
  <c r="K88"/>
  <c r="J88"/>
  <c r="J87"/>
  <c r="J86"/>
  <c r="K87"/>
  <c r="K86"/>
  <c r="K80"/>
  <c r="J80" i="28"/>
  <c r="J79" s="1"/>
  <c r="J78" s="1"/>
  <c r="J80" i="10"/>
  <c r="I80" i="28"/>
  <c r="I79" s="1"/>
  <c r="I78" s="1"/>
  <c r="I67" s="1"/>
  <c r="I66" s="1"/>
  <c r="K77" i="10"/>
  <c r="K614" i="37"/>
  <c r="K613"/>
  <c r="K612" s="1"/>
  <c r="K611" s="1"/>
  <c r="K610" s="1"/>
  <c r="J77" i="10"/>
  <c r="J614" i="37"/>
  <c r="J613"/>
  <c r="J612" s="1"/>
  <c r="J611" s="1"/>
  <c r="J610"/>
  <c r="K75" i="10"/>
  <c r="J75"/>
  <c r="J72"/>
  <c r="J68"/>
  <c r="J67"/>
  <c r="J17"/>
  <c r="K73"/>
  <c r="J73"/>
  <c r="K70"/>
  <c r="K69"/>
  <c r="K598" i="37"/>
  <c r="K597"/>
  <c r="K596" s="1"/>
  <c r="J70" i="10"/>
  <c r="J69"/>
  <c r="J65"/>
  <c r="K63"/>
  <c r="J63"/>
  <c r="K62"/>
  <c r="J62"/>
  <c r="K61"/>
  <c r="J61"/>
  <c r="K59"/>
  <c r="J59"/>
  <c r="K58"/>
  <c r="K54"/>
  <c r="K53"/>
  <c r="J58"/>
  <c r="K56"/>
  <c r="J56"/>
  <c r="K55"/>
  <c r="J55"/>
  <c r="J54"/>
  <c r="J53"/>
  <c r="J51" i="28"/>
  <c r="J50"/>
  <c r="J49" s="1"/>
  <c r="J48" s="1"/>
  <c r="J47" s="1"/>
  <c r="I51"/>
  <c r="I50" s="1"/>
  <c r="I49" s="1"/>
  <c r="I48" s="1"/>
  <c r="I47"/>
  <c r="K40" i="10"/>
  <c r="J40"/>
  <c r="K38"/>
  <c r="J38"/>
  <c r="J37"/>
  <c r="J36"/>
  <c r="J29"/>
  <c r="J28"/>
  <c r="K37"/>
  <c r="K36"/>
  <c r="K29"/>
  <c r="K28"/>
  <c r="K17"/>
  <c r="K10"/>
  <c r="K34"/>
  <c r="K213" i="37"/>
  <c r="K212" s="1"/>
  <c r="K211" s="1"/>
  <c r="K210" s="1"/>
  <c r="K209" s="1"/>
  <c r="K203" s="1"/>
  <c r="K202" s="1"/>
  <c r="J34" i="10"/>
  <c r="I34" i="28"/>
  <c r="I33" s="1"/>
  <c r="I30"/>
  <c r="I29" s="1"/>
  <c r="I28" s="1"/>
  <c r="I27" s="1"/>
  <c r="I16" s="1"/>
  <c r="K32" i="10"/>
  <c r="J32"/>
  <c r="J31"/>
  <c r="J30"/>
  <c r="K26"/>
  <c r="J26"/>
  <c r="K25"/>
  <c r="J25"/>
  <c r="K24"/>
  <c r="J24"/>
  <c r="J23"/>
  <c r="K23"/>
  <c r="K21"/>
  <c r="J21"/>
  <c r="K20"/>
  <c r="J20"/>
  <c r="K19"/>
  <c r="J19"/>
  <c r="K18"/>
  <c r="J18"/>
  <c r="K15"/>
  <c r="K14"/>
  <c r="J15"/>
  <c r="J14"/>
  <c r="L79"/>
  <c r="K366"/>
  <c r="K365"/>
  <c r="K361"/>
  <c r="K360"/>
  <c r="K353"/>
  <c r="I113" i="28"/>
  <c r="I112" s="1"/>
  <c r="I271"/>
  <c r="I270" s="1"/>
  <c r="I269" s="1"/>
  <c r="I268" s="1"/>
  <c r="J154" i="37"/>
  <c r="J153" s="1"/>
  <c r="J152"/>
  <c r="I328" i="28"/>
  <c r="I327" s="1"/>
  <c r="J298" i="37"/>
  <c r="J297"/>
  <c r="J296" s="1"/>
  <c r="J293" s="1"/>
  <c r="I349" i="28"/>
  <c r="I348" s="1"/>
  <c r="I347"/>
  <c r="I346" s="1"/>
  <c r="I345" s="1"/>
  <c r="I344" s="1"/>
  <c r="J292" i="37"/>
  <c r="J291" s="1"/>
  <c r="J290" s="1"/>
  <c r="J289" s="1"/>
  <c r="J288" s="1"/>
  <c r="J287" s="1"/>
  <c r="L51" i="10"/>
  <c r="L50"/>
  <c r="L348" i="37"/>
  <c r="L347" s="1"/>
  <c r="L346" s="1"/>
  <c r="K51" i="28"/>
  <c r="K50"/>
  <c r="K49" s="1"/>
  <c r="K48" s="1"/>
  <c r="K47" s="1"/>
  <c r="L452" i="37"/>
  <c r="L451" s="1"/>
  <c r="L450" s="1"/>
  <c r="L449" s="1"/>
  <c r="L448" s="1"/>
  <c r="L442" s="1"/>
  <c r="L435" s="1"/>
  <c r="L434" s="1"/>
  <c r="K452"/>
  <c r="K451" s="1"/>
  <c r="K450"/>
  <c r="K449" s="1"/>
  <c r="K448" s="1"/>
  <c r="K94"/>
  <c r="K93" s="1"/>
  <c r="K92" s="1"/>
  <c r="K91" s="1"/>
  <c r="K90" s="1"/>
  <c r="K154"/>
  <c r="K153" s="1"/>
  <c r="K152" s="1"/>
  <c r="K149" s="1"/>
  <c r="K148" s="1"/>
  <c r="K151"/>
  <c r="K150" s="1"/>
  <c r="J271" i="28"/>
  <c r="J270" s="1"/>
  <c r="J269" s="1"/>
  <c r="J268" s="1"/>
  <c r="J257" s="1"/>
  <c r="J256" s="1"/>
  <c r="K298" i="37"/>
  <c r="K297" s="1"/>
  <c r="K296"/>
  <c r="J328" i="28"/>
  <c r="J326" s="1"/>
  <c r="J322" s="1"/>
  <c r="J321" s="1"/>
  <c r="J320" s="1"/>
  <c r="J319" s="1"/>
  <c r="J349"/>
  <c r="J348"/>
  <c r="J347" s="1"/>
  <c r="J346" s="1"/>
  <c r="J345" s="1"/>
  <c r="J344"/>
  <c r="K34"/>
  <c r="K33" s="1"/>
  <c r="K30" s="1"/>
  <c r="K29" s="1"/>
  <c r="K28" s="1"/>
  <c r="K27" s="1"/>
  <c r="L669" i="37"/>
  <c r="L668"/>
  <c r="L667" s="1"/>
  <c r="L666" s="1"/>
  <c r="L665" s="1"/>
  <c r="L659"/>
  <c r="L94"/>
  <c r="L93" s="1"/>
  <c r="L92" s="1"/>
  <c r="L91" s="1"/>
  <c r="L90" s="1"/>
  <c r="L84" s="1"/>
  <c r="L73" s="1"/>
  <c r="K111" i="28"/>
  <c r="K110" s="1"/>
  <c r="K294"/>
  <c r="K328"/>
  <c r="K326" s="1"/>
  <c r="K322" s="1"/>
  <c r="K321" s="1"/>
  <c r="K320" s="1"/>
  <c r="K319" s="1"/>
  <c r="L154" i="37"/>
  <c r="L153"/>
  <c r="L152" s="1"/>
  <c r="L149" s="1"/>
  <c r="L148" s="1"/>
  <c r="L292"/>
  <c r="L291" s="1"/>
  <c r="L290"/>
  <c r="L289" s="1"/>
  <c r="L288" s="1"/>
  <c r="L287" s="1"/>
  <c r="L414" i="10"/>
  <c r="L413"/>
  <c r="L412"/>
  <c r="L411"/>
  <c r="L410"/>
  <c r="K271" i="28"/>
  <c r="K270" s="1"/>
  <c r="K269" s="1"/>
  <c r="K268"/>
  <c r="L298" i="37"/>
  <c r="L297" s="1"/>
  <c r="L296" s="1"/>
  <c r="L295" s="1"/>
  <c r="L294" s="1"/>
  <c r="L652"/>
  <c r="L651" s="1"/>
  <c r="L340"/>
  <c r="L339"/>
  <c r="L338" s="1"/>
  <c r="L337" s="1"/>
  <c r="L552"/>
  <c r="L551"/>
  <c r="L550" s="1"/>
  <c r="L72" i="10"/>
  <c r="D41" i="17"/>
  <c r="D38"/>
  <c r="C41"/>
  <c r="D36"/>
  <c r="C36"/>
  <c r="D34"/>
  <c r="C34"/>
  <c r="D32"/>
  <c r="C32"/>
  <c r="D30"/>
  <c r="C30"/>
  <c r="D28"/>
  <c r="C28"/>
  <c r="C27"/>
  <c r="D25"/>
  <c r="C25"/>
  <c r="D15"/>
  <c r="D14"/>
  <c r="C15"/>
  <c r="C14"/>
  <c r="D12"/>
  <c r="C12"/>
  <c r="C10"/>
  <c r="C9"/>
  <c r="D10"/>
  <c r="D9"/>
  <c r="E15"/>
  <c r="C11" i="80"/>
  <c r="D11"/>
  <c r="E11"/>
  <c r="C18"/>
  <c r="C15" s="1"/>
  <c r="D18"/>
  <c r="D19"/>
  <c r="E18"/>
  <c r="E15" s="1"/>
  <c r="C11" i="61"/>
  <c r="D11"/>
  <c r="E11"/>
  <c r="C15"/>
  <c r="C14"/>
  <c r="C13"/>
  <c r="D15"/>
  <c r="D14"/>
  <c r="D13"/>
  <c r="E15"/>
  <c r="E14"/>
  <c r="E13"/>
  <c r="C19"/>
  <c r="C18"/>
  <c r="C17"/>
  <c r="D19"/>
  <c r="D18"/>
  <c r="D17"/>
  <c r="E19"/>
  <c r="E18"/>
  <c r="E17"/>
  <c r="B12" i="78"/>
  <c r="C12"/>
  <c r="D12"/>
  <c r="B21"/>
  <c r="B38"/>
  <c r="C38"/>
  <c r="D38"/>
  <c r="F38"/>
  <c r="J38"/>
  <c r="J470" i="10"/>
  <c r="J469"/>
  <c r="J468"/>
  <c r="J467"/>
  <c r="J466"/>
  <c r="J465"/>
  <c r="L470"/>
  <c r="L469"/>
  <c r="L468"/>
  <c r="L467"/>
  <c r="L466"/>
  <c r="L465"/>
  <c r="J473"/>
  <c r="K473"/>
  <c r="L473"/>
  <c r="E10" i="17"/>
  <c r="E9"/>
  <c r="E12"/>
  <c r="E25"/>
  <c r="E28"/>
  <c r="E30"/>
  <c r="E32"/>
  <c r="E34"/>
  <c r="E36"/>
  <c r="E41"/>
  <c r="E38"/>
  <c r="K51" i="10"/>
  <c r="K50"/>
  <c r="I39" i="28"/>
  <c r="J259" i="10"/>
  <c r="J51"/>
  <c r="J50"/>
  <c r="J49"/>
  <c r="J48"/>
  <c r="J431"/>
  <c r="J419"/>
  <c r="J417"/>
  <c r="J416"/>
  <c r="K35" i="37"/>
  <c r="J252" i="28"/>
  <c r="J251" s="1"/>
  <c r="J248" s="1"/>
  <c r="J437"/>
  <c r="J436" s="1"/>
  <c r="J435" s="1"/>
  <c r="J434" s="1"/>
  <c r="J433" s="1"/>
  <c r="J432" s="1"/>
  <c r="I409"/>
  <c r="I408" s="1"/>
  <c r="I407" s="1"/>
  <c r="I406" s="1"/>
  <c r="I405"/>
  <c r="I404" s="1"/>
  <c r="L217" i="10"/>
  <c r="L216"/>
  <c r="L215"/>
  <c r="J217"/>
  <c r="J216"/>
  <c r="J215"/>
  <c r="D27" i="17"/>
  <c r="J198" i="28"/>
  <c r="I177"/>
  <c r="K372"/>
  <c r="K280" i="37"/>
  <c r="K279" s="1"/>
  <c r="K278" s="1"/>
  <c r="K277" s="1"/>
  <c r="K276"/>
  <c r="K275" s="1"/>
  <c r="J378" i="10"/>
  <c r="J377"/>
  <c r="J369"/>
  <c r="J368"/>
  <c r="K431"/>
  <c r="K419"/>
  <c r="K418"/>
  <c r="K417"/>
  <c r="J79"/>
  <c r="I313" i="28"/>
  <c r="J213" i="37"/>
  <c r="J212" s="1"/>
  <c r="J211" s="1"/>
  <c r="J210" s="1"/>
  <c r="J209"/>
  <c r="J203" s="1"/>
  <c r="J202" s="1"/>
  <c r="J43" i="10"/>
  <c r="L43"/>
  <c r="K43"/>
  <c r="I300" i="28"/>
  <c r="I299" s="1"/>
  <c r="I298" s="1"/>
  <c r="I297" s="1"/>
  <c r="I296" s="1"/>
  <c r="I295" s="1"/>
  <c r="L560" i="37"/>
  <c r="L559"/>
  <c r="K356" i="28"/>
  <c r="K355" s="1"/>
  <c r="K353" s="1"/>
  <c r="K352" s="1"/>
  <c r="K351" s="1"/>
  <c r="L278" i="10"/>
  <c r="L277"/>
  <c r="L276"/>
  <c r="L100"/>
  <c r="L98"/>
  <c r="K79"/>
  <c r="J20" i="28"/>
  <c r="J19" s="1"/>
  <c r="J18" s="1"/>
  <c r="I452"/>
  <c r="I451"/>
  <c r="I450" s="1"/>
  <c r="I449" s="1"/>
  <c r="I448" s="1"/>
  <c r="I447" s="1"/>
  <c r="J180"/>
  <c r="L99" i="10"/>
  <c r="I234" i="28"/>
  <c r="L150" i="10"/>
  <c r="L149"/>
  <c r="L148"/>
  <c r="J150" i="28"/>
  <c r="J149"/>
  <c r="K103" i="10"/>
  <c r="L289"/>
  <c r="L288"/>
  <c r="L287"/>
  <c r="L286"/>
  <c r="L285"/>
  <c r="K289"/>
  <c r="K288"/>
  <c r="K287"/>
  <c r="K286"/>
  <c r="K285"/>
  <c r="L431"/>
  <c r="L419"/>
  <c r="L418"/>
  <c r="L417"/>
  <c r="L416"/>
  <c r="L262"/>
  <c r="L259"/>
  <c r="K150" i="28"/>
  <c r="K149"/>
  <c r="K145" s="1"/>
  <c r="J95"/>
  <c r="J94" s="1"/>
  <c r="L99" i="37"/>
  <c r="L98"/>
  <c r="L97" s="1"/>
  <c r="L96" s="1"/>
  <c r="L95" s="1"/>
  <c r="L37" i="10"/>
  <c r="L36"/>
  <c r="L29"/>
  <c r="L28"/>
  <c r="L17"/>
  <c r="I285" i="28"/>
  <c r="I284" s="1"/>
  <c r="I283" s="1"/>
  <c r="I282"/>
  <c r="I281" s="1"/>
  <c r="I280" s="1"/>
  <c r="I385"/>
  <c r="K72" i="10"/>
  <c r="K116"/>
  <c r="K115"/>
  <c r="K114"/>
  <c r="K113"/>
  <c r="K112"/>
  <c r="J488" i="37"/>
  <c r="L203" i="10"/>
  <c r="L202"/>
  <c r="L201"/>
  <c r="L204"/>
  <c r="J140" i="28"/>
  <c r="J139" s="1"/>
  <c r="J138" s="1"/>
  <c r="L130" i="37"/>
  <c r="L129" s="1"/>
  <c r="L128" s="1"/>
  <c r="L127"/>
  <c r="L126" s="1"/>
  <c r="L125" s="1"/>
  <c r="L124" s="1"/>
  <c r="I180" i="28"/>
  <c r="I178"/>
  <c r="K180"/>
  <c r="L220" i="37"/>
  <c r="L219" s="1"/>
  <c r="J438" i="28"/>
  <c r="I170"/>
  <c r="I169"/>
  <c r="I168" s="1"/>
  <c r="K422"/>
  <c r="K421" s="1"/>
  <c r="K420" s="1"/>
  <c r="K419" s="1"/>
  <c r="K418" s="1"/>
  <c r="K417" s="1"/>
  <c r="K416" s="1"/>
  <c r="J456"/>
  <c r="K384"/>
  <c r="K383" s="1"/>
  <c r="K382" s="1"/>
  <c r="K381" s="1"/>
  <c r="I165"/>
  <c r="I164" s="1"/>
  <c r="I163" s="1"/>
  <c r="I162"/>
  <c r="K409"/>
  <c r="K408" s="1"/>
  <c r="K407" s="1"/>
  <c r="K406" s="1"/>
  <c r="K405" s="1"/>
  <c r="K404" s="1"/>
  <c r="K204"/>
  <c r="K203"/>
  <c r="J473" i="37"/>
  <c r="J472" s="1"/>
  <c r="J233" i="28"/>
  <c r="J232"/>
  <c r="J231" s="1"/>
  <c r="K281" i="37"/>
  <c r="J348"/>
  <c r="J347"/>
  <c r="J346" s="1"/>
  <c r="J345" s="1"/>
  <c r="L18" i="10"/>
  <c r="L19"/>
  <c r="L68"/>
  <c r="L67"/>
  <c r="L598" i="37"/>
  <c r="L597" s="1"/>
  <c r="L596"/>
  <c r="L593" s="1"/>
  <c r="J136" i="28"/>
  <c r="J135" s="1"/>
  <c r="J133" s="1"/>
  <c r="K208" i="10"/>
  <c r="J197" i="28"/>
  <c r="K150" i="10"/>
  <c r="K149"/>
  <c r="K148"/>
  <c r="J422" i="28"/>
  <c r="J421" s="1"/>
  <c r="J420"/>
  <c r="J419" s="1"/>
  <c r="J418" s="1"/>
  <c r="J417" s="1"/>
  <c r="J416"/>
  <c r="J379"/>
  <c r="J378" s="1"/>
  <c r="J377" s="1"/>
  <c r="J376" s="1"/>
  <c r="J375" s="1"/>
  <c r="L268" i="10"/>
  <c r="L267"/>
  <c r="L49"/>
  <c r="L48"/>
  <c r="K591" i="37"/>
  <c r="K590" s="1"/>
  <c r="K589"/>
  <c r="K586" s="1"/>
  <c r="K585" s="1"/>
  <c r="K584" s="1"/>
  <c r="K13" i="10"/>
  <c r="K11"/>
  <c r="K425" i="37"/>
  <c r="K423"/>
  <c r="K422" s="1"/>
  <c r="L143" i="10"/>
  <c r="L134"/>
  <c r="L133"/>
  <c r="L132"/>
  <c r="L144"/>
  <c r="J175"/>
  <c r="J174"/>
  <c r="L175"/>
  <c r="L174"/>
  <c r="K168"/>
  <c r="K169"/>
  <c r="J591" i="37"/>
  <c r="J590" s="1"/>
  <c r="J589" s="1"/>
  <c r="J586" s="1"/>
  <c r="J585" s="1"/>
  <c r="J584" s="1"/>
  <c r="J13" i="10"/>
  <c r="J12"/>
  <c r="L446"/>
  <c r="K209"/>
  <c r="K210"/>
  <c r="K174"/>
  <c r="K175"/>
  <c r="L169"/>
  <c r="L168"/>
  <c r="J229"/>
  <c r="J228"/>
  <c r="J221"/>
  <c r="J200"/>
  <c r="K254"/>
  <c r="K253"/>
  <c r="K252"/>
  <c r="J431" i="37"/>
  <c r="K156" i="10"/>
  <c r="J155"/>
  <c r="J154"/>
  <c r="I431" i="28"/>
  <c r="J465" i="37"/>
  <c r="J464" s="1"/>
  <c r="J463" s="1"/>
  <c r="I429" i="28"/>
  <c r="I428"/>
  <c r="I427" s="1"/>
  <c r="I426" s="1"/>
  <c r="J210" i="10"/>
  <c r="J209"/>
  <c r="J208"/>
  <c r="L209"/>
  <c r="L210"/>
  <c r="K414"/>
  <c r="K413"/>
  <c r="K412"/>
  <c r="K411"/>
  <c r="K410"/>
  <c r="J11"/>
  <c r="J329" i="28"/>
  <c r="K456"/>
  <c r="I140"/>
  <c r="I139"/>
  <c r="I138" s="1"/>
  <c r="I136"/>
  <c r="I135" s="1"/>
  <c r="I133" s="1"/>
  <c r="I361"/>
  <c r="I360" s="1"/>
  <c r="I359" s="1"/>
  <c r="L231" i="37"/>
  <c r="L230" s="1"/>
  <c r="L229" s="1"/>
  <c r="L228" s="1"/>
  <c r="L227"/>
  <c r="L221" s="1"/>
  <c r="I102" i="28"/>
  <c r="K228"/>
  <c r="K227" s="1"/>
  <c r="K20"/>
  <c r="K19" s="1"/>
  <c r="K17" s="1"/>
  <c r="K198"/>
  <c r="I309"/>
  <c r="K398"/>
  <c r="K397" s="1"/>
  <c r="K444"/>
  <c r="K443" s="1"/>
  <c r="K442"/>
  <c r="K441" s="1"/>
  <c r="K440" s="1"/>
  <c r="J309"/>
  <c r="J409"/>
  <c r="J408" s="1"/>
  <c r="J407" s="1"/>
  <c r="J406"/>
  <c r="J405" s="1"/>
  <c r="J404" s="1"/>
  <c r="J229"/>
  <c r="J204"/>
  <c r="J203" s="1"/>
  <c r="J202" s="1"/>
  <c r="I204"/>
  <c r="I203" s="1"/>
  <c r="I202"/>
  <c r="J196" i="10"/>
  <c r="J195"/>
  <c r="J194"/>
  <c r="J187"/>
  <c r="K391" i="28"/>
  <c r="K390" s="1"/>
  <c r="K389" s="1"/>
  <c r="K388" s="1"/>
  <c r="K92" i="10"/>
  <c r="K195"/>
  <c r="K194"/>
  <c r="K187"/>
  <c r="K196"/>
  <c r="L164"/>
  <c r="L162"/>
  <c r="L161"/>
  <c r="L441" i="37"/>
  <c r="L440" s="1"/>
  <c r="L439" s="1"/>
  <c r="L444" i="10"/>
  <c r="K162"/>
  <c r="K161"/>
  <c r="K160"/>
  <c r="L156"/>
  <c r="L536" i="37"/>
  <c r="L535" s="1"/>
  <c r="L534" s="1"/>
  <c r="L531" s="1"/>
  <c r="K68" i="10"/>
  <c r="K67"/>
  <c r="J128"/>
  <c r="K144"/>
  <c r="J255"/>
  <c r="J254"/>
  <c r="J253"/>
  <c r="J252"/>
  <c r="J293" i="28"/>
  <c r="J292"/>
  <c r="J288" s="1"/>
  <c r="J287" s="1"/>
  <c r="K324" i="37"/>
  <c r="K323"/>
  <c r="L104" i="10"/>
  <c r="L103"/>
  <c r="L92"/>
  <c r="J203"/>
  <c r="J202"/>
  <c r="J201"/>
  <c r="J204"/>
  <c r="K272"/>
  <c r="K269"/>
  <c r="J299"/>
  <c r="J18" i="37"/>
  <c r="K284" i="28"/>
  <c r="K283" s="1"/>
  <c r="K282" s="1"/>
  <c r="K281" s="1"/>
  <c r="L255"/>
  <c r="J16" i="37"/>
  <c r="J15" s="1"/>
  <c r="J14" s="1"/>
  <c r="J13" s="1"/>
  <c r="I20" i="28"/>
  <c r="I19" s="1"/>
  <c r="I17" s="1"/>
  <c r="J177"/>
  <c r="J178"/>
  <c r="J324" i="37"/>
  <c r="J323" s="1"/>
  <c r="J312" s="1"/>
  <c r="I293" i="28"/>
  <c r="I292"/>
  <c r="I288" s="1"/>
  <c r="I287" s="1"/>
  <c r="K560" i="37"/>
  <c r="K558"/>
  <c r="J300" i="28"/>
  <c r="J299" s="1"/>
  <c r="J298" s="1"/>
  <c r="J297"/>
  <c r="J296" s="1"/>
  <c r="J295" s="1"/>
  <c r="K130" i="37"/>
  <c r="K129"/>
  <c r="K128" s="1"/>
  <c r="K127" s="1"/>
  <c r="K126" s="1"/>
  <c r="K125"/>
  <c r="K124" s="1"/>
  <c r="J313" i="28"/>
  <c r="J312" s="1"/>
  <c r="J311" s="1"/>
  <c r="I11" i="82"/>
  <c r="I10" s="1"/>
  <c r="I9" s="1"/>
  <c r="I398" i="28"/>
  <c r="I397"/>
  <c r="J220" i="37"/>
  <c r="J219" s="1"/>
  <c r="I437" i="28"/>
  <c r="I436"/>
  <c r="I435" s="1"/>
  <c r="I434" s="1"/>
  <c r="I433" s="1"/>
  <c r="I432"/>
  <c r="I438"/>
  <c r="L575" i="37"/>
  <c r="L574" s="1"/>
  <c r="K140" i="28"/>
  <c r="K139" s="1"/>
  <c r="K138" s="1"/>
  <c r="L487" i="37"/>
  <c r="L486"/>
  <c r="L485" s="1"/>
  <c r="L484" s="1"/>
  <c r="L483" s="1"/>
  <c r="K165" i="28"/>
  <c r="K164" s="1"/>
  <c r="K163" s="1"/>
  <c r="K162" s="1"/>
  <c r="K161" s="1"/>
  <c r="K262"/>
  <c r="K362"/>
  <c r="K361"/>
  <c r="K360" s="1"/>
  <c r="K359" s="1"/>
  <c r="L473" i="37"/>
  <c r="L472" s="1"/>
  <c r="L470" s="1"/>
  <c r="K438" i="28"/>
  <c r="K437"/>
  <c r="K436"/>
  <c r="K435" s="1"/>
  <c r="K434" s="1"/>
  <c r="K433" s="1"/>
  <c r="K432" s="1"/>
  <c r="L280" i="37"/>
  <c r="L279" s="1"/>
  <c r="L278" s="1"/>
  <c r="L277"/>
  <c r="L276" s="1"/>
  <c r="L275" s="1"/>
  <c r="K452" i="28"/>
  <c r="K451"/>
  <c r="K450" s="1"/>
  <c r="K449" s="1"/>
  <c r="K448" s="1"/>
  <c r="K447"/>
  <c r="K431" i="37"/>
  <c r="K430"/>
  <c r="K231"/>
  <c r="K230"/>
  <c r="K229" s="1"/>
  <c r="K228" s="1"/>
  <c r="K227" s="1"/>
  <c r="K221"/>
  <c r="J39" i="28"/>
  <c r="I456"/>
  <c r="I198"/>
  <c r="I197"/>
  <c r="J11" i="82"/>
  <c r="J10"/>
  <c r="J9" s="1"/>
  <c r="K220" i="37"/>
  <c r="K219" s="1"/>
  <c r="K215" s="1"/>
  <c r="K214" s="1"/>
  <c r="J398" i="28"/>
  <c r="J397"/>
  <c r="J395" s="1"/>
  <c r="J199" i="37"/>
  <c r="J198" s="1"/>
  <c r="J197" s="1"/>
  <c r="J194" s="1"/>
  <c r="J193" s="1"/>
  <c r="J192" s="1"/>
  <c r="I422" i="28"/>
  <c r="I421" s="1"/>
  <c r="I420" s="1"/>
  <c r="I419" s="1"/>
  <c r="I418" s="1"/>
  <c r="I417" s="1"/>
  <c r="I416" s="1"/>
  <c r="K92"/>
  <c r="K102"/>
  <c r="K101"/>
  <c r="K99" s="1"/>
  <c r="K98" s="1"/>
  <c r="K136"/>
  <c r="K135" s="1"/>
  <c r="L568" i="37"/>
  <c r="L567" s="1"/>
  <c r="K304"/>
  <c r="K303" s="1"/>
  <c r="K300" s="1"/>
  <c r="K476"/>
  <c r="K475" s="1"/>
  <c r="K474"/>
  <c r="K493"/>
  <c r="K492" s="1"/>
  <c r="K491" s="1"/>
  <c r="K490"/>
  <c r="K379" i="28"/>
  <c r="K378" s="1"/>
  <c r="K377" s="1"/>
  <c r="K376" s="1"/>
  <c r="K375" s="1"/>
  <c r="K458"/>
  <c r="I229"/>
  <c r="I228"/>
  <c r="I227" s="1"/>
  <c r="I226" s="1"/>
  <c r="J385"/>
  <c r="J384"/>
  <c r="J383"/>
  <c r="J382" s="1"/>
  <c r="J381" s="1"/>
  <c r="J358" s="1"/>
  <c r="J350" s="1"/>
  <c r="J458"/>
  <c r="K234"/>
  <c r="K233"/>
  <c r="K232" s="1"/>
  <c r="K231" s="1"/>
  <c r="J191" i="37"/>
  <c r="I356" i="28"/>
  <c r="I355" s="1"/>
  <c r="J356"/>
  <c r="J355"/>
  <c r="J353" s="1"/>
  <c r="K191" i="37"/>
  <c r="J176" i="28"/>
  <c r="J175"/>
  <c r="K176"/>
  <c r="K175" s="1"/>
  <c r="K178"/>
  <c r="K308"/>
  <c r="K304" s="1"/>
  <c r="J360"/>
  <c r="J359" s="1"/>
  <c r="J446" i="37"/>
  <c r="J445" s="1"/>
  <c r="J444"/>
  <c r="J443" s="1"/>
  <c r="K641"/>
  <c r="K34"/>
  <c r="K33"/>
  <c r="K32" s="1"/>
  <c r="K31" s="1"/>
  <c r="K25" s="1"/>
  <c r="K18"/>
  <c r="K209" i="28"/>
  <c r="K208" s="1"/>
  <c r="K206" s="1"/>
  <c r="L163" i="10"/>
  <c r="K489" i="37"/>
  <c r="K315"/>
  <c r="K314" s="1"/>
  <c r="J240"/>
  <c r="J239" s="1"/>
  <c r="J582"/>
  <c r="J578"/>
  <c r="J577"/>
  <c r="J576"/>
  <c r="J581"/>
  <c r="J580"/>
  <c r="J579"/>
  <c r="K581"/>
  <c r="K582"/>
  <c r="L582"/>
  <c r="L581"/>
  <c r="L580"/>
  <c r="L579"/>
  <c r="L578"/>
  <c r="L577"/>
  <c r="L576"/>
  <c r="K580"/>
  <c r="K579"/>
  <c r="K578"/>
  <c r="K577"/>
  <c r="K576"/>
  <c r="J411" i="10"/>
  <c r="J410"/>
  <c r="J169"/>
  <c r="J168"/>
  <c r="K424" i="37"/>
  <c r="E19" i="80"/>
  <c r="C19"/>
  <c r="D15"/>
  <c r="J170" i="28"/>
  <c r="J169"/>
  <c r="J167" s="1"/>
  <c r="K112" i="37"/>
  <c r="K503"/>
  <c r="J505"/>
  <c r="J504"/>
  <c r="J503" s="1"/>
  <c r="K268" i="10"/>
  <c r="K267"/>
  <c r="K266"/>
  <c r="K251"/>
  <c r="K431" i="28"/>
  <c r="K429"/>
  <c r="K428"/>
  <c r="K427" s="1"/>
  <c r="K425" s="1"/>
  <c r="K424" s="1"/>
  <c r="J143" i="10"/>
  <c r="J134"/>
  <c r="J133"/>
  <c r="J144"/>
  <c r="J164"/>
  <c r="J163"/>
  <c r="J162"/>
  <c r="J161"/>
  <c r="J160"/>
  <c r="L128"/>
  <c r="L127"/>
  <c r="L195"/>
  <c r="L194"/>
  <c r="L187"/>
  <c r="L196"/>
  <c r="L298"/>
  <c r="L297"/>
  <c r="L299"/>
  <c r="L160"/>
  <c r="K163"/>
  <c r="K12"/>
  <c r="L54"/>
  <c r="L53"/>
  <c r="L255"/>
  <c r="L254"/>
  <c r="L253"/>
  <c r="L252"/>
  <c r="L251"/>
  <c r="L369"/>
  <c r="L368"/>
  <c r="K348" i="37"/>
  <c r="K347" s="1"/>
  <c r="K346" s="1"/>
  <c r="K345" s="1"/>
  <c r="K344" s="1"/>
  <c r="K49" i="10"/>
  <c r="K48"/>
  <c r="J431" i="28"/>
  <c r="J430" s="1"/>
  <c r="J429"/>
  <c r="J428"/>
  <c r="J427" s="1"/>
  <c r="L121" i="10"/>
  <c r="L112"/>
  <c r="L353"/>
  <c r="K327" i="28"/>
  <c r="J34"/>
  <c r="J33" s="1"/>
  <c r="J30"/>
  <c r="J29" s="1"/>
  <c r="K31" i="10"/>
  <c r="K30"/>
  <c r="J99"/>
  <c r="J113" i="28"/>
  <c r="J112" s="1"/>
  <c r="J107" s="1"/>
  <c r="J669" i="37"/>
  <c r="J668" s="1"/>
  <c r="J667" s="1"/>
  <c r="J666" s="1"/>
  <c r="J665" s="1"/>
  <c r="J659" s="1"/>
  <c r="J628" s="1"/>
  <c r="J627" s="1"/>
  <c r="J94"/>
  <c r="J93" s="1"/>
  <c r="J92"/>
  <c r="J91" s="1"/>
  <c r="J90" s="1"/>
  <c r="I111" i="28"/>
  <c r="I110"/>
  <c r="J598" i="37"/>
  <c r="J597" s="1"/>
  <c r="J596"/>
  <c r="J595" s="1"/>
  <c r="L425"/>
  <c r="L423" s="1"/>
  <c r="L422" s="1"/>
  <c r="L421" s="1"/>
  <c r="L296" i="10"/>
  <c r="J386"/>
  <c r="J385"/>
  <c r="K145" i="37"/>
  <c r="K144" s="1"/>
  <c r="K143" s="1"/>
  <c r="L270"/>
  <c r="L269" s="1"/>
  <c r="L268" s="1"/>
  <c r="L267"/>
  <c r="L266"/>
  <c r="L265" s="1"/>
  <c r="J145"/>
  <c r="J144" s="1"/>
  <c r="J143" s="1"/>
  <c r="J142"/>
  <c r="J141" s="1"/>
  <c r="J270"/>
  <c r="J269"/>
  <c r="J268" s="1"/>
  <c r="J429"/>
  <c r="J428"/>
  <c r="J427"/>
  <c r="J426" s="1"/>
  <c r="K637"/>
  <c r="K636"/>
  <c r="K635"/>
  <c r="L629"/>
  <c r="L637"/>
  <c r="L636" s="1"/>
  <c r="K525"/>
  <c r="K524"/>
  <c r="K523"/>
  <c r="K521" s="1"/>
  <c r="J302"/>
  <c r="J301" s="1"/>
  <c r="J300"/>
  <c r="L49"/>
  <c r="K45"/>
  <c r="K44" s="1"/>
  <c r="J489"/>
  <c r="L281"/>
  <c r="K400"/>
  <c r="K399" s="1"/>
  <c r="L523"/>
  <c r="L522"/>
  <c r="E27" i="17"/>
  <c r="E14"/>
  <c r="E8"/>
  <c r="J116" i="10"/>
  <c r="J115"/>
  <c r="J114"/>
  <c r="J113"/>
  <c r="J112"/>
  <c r="D8" i="17"/>
  <c r="D24" i="61"/>
  <c r="D23" s="1"/>
  <c r="D35"/>
  <c r="E24"/>
  <c r="E35"/>
  <c r="C23"/>
  <c r="C22" s="1"/>
  <c r="C35"/>
  <c r="D22"/>
  <c r="J296" i="10"/>
  <c r="J425" i="37"/>
  <c r="J423" s="1"/>
  <c r="K100" i="28"/>
  <c r="I10"/>
  <c r="K76" i="37"/>
  <c r="J76"/>
  <c r="J43"/>
  <c r="L489"/>
  <c r="L491"/>
  <c r="L490" s="1"/>
  <c r="L240"/>
  <c r="L239" s="1"/>
  <c r="J629"/>
  <c r="J631"/>
  <c r="J630" s="1"/>
  <c r="J165"/>
  <c r="J164"/>
  <c r="J163"/>
  <c r="J162" s="1"/>
  <c r="K165"/>
  <c r="K164"/>
  <c r="K163"/>
  <c r="K162" s="1"/>
  <c r="K650"/>
  <c r="K649"/>
  <c r="K648" s="1"/>
  <c r="K647"/>
  <c r="J189" i="28"/>
  <c r="J188" s="1"/>
  <c r="J650" i="37"/>
  <c r="J649" s="1"/>
  <c r="J648" s="1"/>
  <c r="J647"/>
  <c r="K189" i="28"/>
  <c r="K188" s="1"/>
  <c r="K190"/>
  <c r="I42"/>
  <c r="I41" s="1"/>
  <c r="J42"/>
  <c r="J41"/>
  <c r="K574" i="37"/>
  <c r="J480"/>
  <c r="J112"/>
  <c r="L120"/>
  <c r="L119" s="1"/>
  <c r="L476"/>
  <c r="L475" s="1"/>
  <c r="L474"/>
  <c r="J414"/>
  <c r="J413" s="1"/>
  <c r="K486"/>
  <c r="K485" s="1"/>
  <c r="J643"/>
  <c r="J642" s="1"/>
  <c r="J641"/>
  <c r="L145"/>
  <c r="L144"/>
  <c r="L143" s="1"/>
  <c r="L142"/>
  <c r="L141" s="1"/>
  <c r="J247"/>
  <c r="J246" s="1"/>
  <c r="J249"/>
  <c r="J248" s="1"/>
  <c r="J400"/>
  <c r="J399" s="1"/>
  <c r="J398"/>
  <c r="L398"/>
  <c r="K517"/>
  <c r="K516" s="1"/>
  <c r="I430" i="28"/>
  <c r="K416" i="10"/>
  <c r="I176" i="28"/>
  <c r="I175" s="1"/>
  <c r="L566" i="37"/>
  <c r="L563" s="1"/>
  <c r="L562" s="1"/>
  <c r="L394"/>
  <c r="L393" s="1"/>
  <c r="J350"/>
  <c r="J349" s="1"/>
  <c r="L359"/>
  <c r="L358" s="1"/>
  <c r="L357"/>
  <c r="L356" s="1"/>
  <c r="J327" i="28"/>
  <c r="K514" i="37"/>
  <c r="J11" i="28"/>
  <c r="J22"/>
  <c r="K129"/>
  <c r="I36"/>
  <c r="I35"/>
  <c r="K42"/>
  <c r="K41" s="1"/>
  <c r="I129"/>
  <c r="L74" i="37"/>
  <c r="L521"/>
  <c r="J424"/>
  <c r="K352"/>
  <c r="K351"/>
  <c r="K350"/>
  <c r="K349" s="1"/>
  <c r="I326" i="28"/>
  <c r="I322"/>
  <c r="I321" s="1"/>
  <c r="I320" s="1"/>
  <c r="L406" i="37"/>
  <c r="L405" s="1"/>
  <c r="L404"/>
  <c r="L9"/>
  <c r="L15"/>
  <c r="L14" s="1"/>
  <c r="L11" s="1"/>
  <c r="K183" i="28"/>
  <c r="K184"/>
  <c r="L539" i="37"/>
  <c r="L537" s="1"/>
  <c r="L45"/>
  <c r="L44"/>
  <c r="L43"/>
  <c r="L313"/>
  <c r="L601"/>
  <c r="L600" s="1"/>
  <c r="J617"/>
  <c r="J616" s="1"/>
  <c r="J615"/>
  <c r="L247"/>
  <c r="L246" s="1"/>
  <c r="J158"/>
  <c r="J157"/>
  <c r="J156"/>
  <c r="J155" s="1"/>
  <c r="J170"/>
  <c r="J169"/>
  <c r="J172"/>
  <c r="J171" s="1"/>
  <c r="K23" i="28"/>
  <c r="K22"/>
  <c r="K196"/>
  <c r="K195"/>
  <c r="K194"/>
  <c r="K214"/>
  <c r="K212" s="1"/>
  <c r="K215"/>
  <c r="J49" i="37"/>
  <c r="J51"/>
  <c r="J50" s="1"/>
  <c r="L56"/>
  <c r="L55"/>
  <c r="L309"/>
  <c r="L495"/>
  <c r="L497"/>
  <c r="L496" s="1"/>
  <c r="L510"/>
  <c r="L509"/>
  <c r="L508" s="1"/>
  <c r="K240"/>
  <c r="K239" s="1"/>
  <c r="K631"/>
  <c r="K630"/>
  <c r="K629"/>
  <c r="J637"/>
  <c r="J636"/>
  <c r="J635"/>
  <c r="K357"/>
  <c r="K356" s="1"/>
  <c r="L156"/>
  <c r="L155" s="1"/>
  <c r="L158"/>
  <c r="L157"/>
  <c r="J120"/>
  <c r="J119"/>
  <c r="J118"/>
  <c r="J111" s="1"/>
  <c r="K179"/>
  <c r="K178"/>
  <c r="K177"/>
  <c r="K176" s="1"/>
  <c r="J284" i="28"/>
  <c r="J283" s="1"/>
  <c r="J282" s="1"/>
  <c r="J281" s="1"/>
  <c r="J280" s="1"/>
  <c r="L306" i="37"/>
  <c r="L308"/>
  <c r="L307" s="1"/>
  <c r="K213" i="28"/>
  <c r="J309" i="37"/>
  <c r="J299"/>
  <c r="K309"/>
  <c r="K299"/>
  <c r="J295"/>
  <c r="J294" s="1"/>
  <c r="J206" i="28"/>
  <c r="L365" i="37"/>
  <c r="L363" s="1"/>
  <c r="L367"/>
  <c r="L366"/>
  <c r="J517"/>
  <c r="J516" s="1"/>
  <c r="J515"/>
  <c r="J177"/>
  <c r="J176" s="1"/>
  <c r="J179"/>
  <c r="J178" s="1"/>
  <c r="K254"/>
  <c r="K253" s="1"/>
  <c r="L650"/>
  <c r="L649" s="1"/>
  <c r="L648" s="1"/>
  <c r="L647"/>
  <c r="J215" i="28"/>
  <c r="L617" i="37"/>
  <c r="L616" s="1"/>
  <c r="L615"/>
  <c r="L190"/>
  <c r="L189" s="1"/>
  <c r="L188" s="1"/>
  <c r="L187" s="1"/>
  <c r="L186"/>
  <c r="L185" s="1"/>
  <c r="L184" s="1"/>
  <c r="L179"/>
  <c r="L178"/>
  <c r="L177"/>
  <c r="L176" s="1"/>
  <c r="L151"/>
  <c r="L150" s="1"/>
  <c r="I214" i="28"/>
  <c r="J205" i="37"/>
  <c r="J204"/>
  <c r="J495"/>
  <c r="J497"/>
  <c r="J496" s="1"/>
  <c r="I206" i="28"/>
  <c r="I207"/>
  <c r="J357" i="37"/>
  <c r="J356" s="1"/>
  <c r="J359"/>
  <c r="J358"/>
  <c r="L183"/>
  <c r="K52" i="28"/>
  <c r="L226"/>
  <c r="L225"/>
  <c r="L189"/>
  <c r="L188"/>
  <c r="L190"/>
  <c r="J9" i="37"/>
  <c r="I154" i="28"/>
  <c r="I153" s="1"/>
  <c r="I152" s="1"/>
  <c r="I151"/>
  <c r="L565" i="37"/>
  <c r="L564" s="1"/>
  <c r="K9"/>
  <c r="L573"/>
  <c r="L572"/>
  <c r="L571" s="1"/>
  <c r="J36" i="28"/>
  <c r="J35"/>
  <c r="L558" i="37"/>
  <c r="L557" s="1"/>
  <c r="K116" i="28"/>
  <c r="K115"/>
  <c r="K114" s="1"/>
  <c r="L75" i="37"/>
  <c r="I319" i="28"/>
  <c r="L203" i="37"/>
  <c r="L202" s="1"/>
  <c r="L205"/>
  <c r="L204"/>
  <c r="L570"/>
  <c r="L569" s="1"/>
  <c r="J419"/>
  <c r="J418"/>
  <c r="J422"/>
  <c r="J421" s="1"/>
  <c r="J420"/>
  <c r="K470"/>
  <c r="K471"/>
  <c r="K21"/>
  <c r="K20" s="1"/>
  <c r="K19"/>
  <c r="K414"/>
  <c r="K413" s="1"/>
  <c r="K412"/>
  <c r="K411"/>
  <c r="K410" s="1"/>
  <c r="K617"/>
  <c r="K616" s="1"/>
  <c r="K615"/>
  <c r="J525"/>
  <c r="J524" s="1"/>
  <c r="J523"/>
  <c r="K505"/>
  <c r="L488"/>
  <c r="L480" s="1"/>
  <c r="K488"/>
  <c r="K480"/>
  <c r="J102"/>
  <c r="J101" s="1"/>
  <c r="J100" s="1"/>
  <c r="J442"/>
  <c r="K522"/>
  <c r="K559"/>
  <c r="K51"/>
  <c r="K50" s="1"/>
  <c r="K49"/>
  <c r="K497"/>
  <c r="K496" s="1"/>
  <c r="K495"/>
  <c r="K601"/>
  <c r="K600"/>
  <c r="L504"/>
  <c r="L503"/>
  <c r="L502" s="1"/>
  <c r="L501" s="1"/>
  <c r="L505"/>
  <c r="L517"/>
  <c r="L516" s="1"/>
  <c r="L515"/>
  <c r="L513" s="1"/>
  <c r="L430"/>
  <c r="L429" s="1"/>
  <c r="L428" s="1"/>
  <c r="L431"/>
  <c r="L390"/>
  <c r="K102"/>
  <c r="K101" s="1"/>
  <c r="K100" s="1"/>
  <c r="K57"/>
  <c r="K56"/>
  <c r="K55"/>
  <c r="K42"/>
  <c r="L10"/>
  <c r="L13"/>
  <c r="L12" s="1"/>
  <c r="J201" i="28"/>
  <c r="J200" s="1"/>
  <c r="J146"/>
  <c r="J145"/>
  <c r="J144" s="1"/>
  <c r="J143" s="1"/>
  <c r="J354"/>
  <c r="J352"/>
  <c r="J351" s="1"/>
  <c r="I201"/>
  <c r="I200" s="1"/>
  <c r="I145"/>
  <c r="I144" s="1"/>
  <c r="I143" s="1"/>
  <c r="I146"/>
  <c r="I174"/>
  <c r="I173" s="1"/>
  <c r="I172" s="1"/>
  <c r="I184"/>
  <c r="K198" i="37"/>
  <c r="K197"/>
  <c r="K144" i="28"/>
  <c r="K143" s="1"/>
  <c r="K142" s="1"/>
  <c r="K146"/>
  <c r="I18"/>
  <c r="J134"/>
  <c r="J17"/>
  <c r="J87"/>
  <c r="J558" i="37"/>
  <c r="J557"/>
  <c r="J556" s="1"/>
  <c r="J559"/>
  <c r="K484"/>
  <c r="K483" s="1"/>
  <c r="K482"/>
  <c r="K481"/>
  <c r="J484"/>
  <c r="J483" s="1"/>
  <c r="J482"/>
  <c r="J481"/>
  <c r="J196"/>
  <c r="J195" s="1"/>
  <c r="L469"/>
  <c r="L468" s="1"/>
  <c r="L467" s="1"/>
  <c r="L466" s="1"/>
  <c r="L471"/>
  <c r="J218"/>
  <c r="J217" s="1"/>
  <c r="J216" s="1"/>
  <c r="K396" i="28"/>
  <c r="K18"/>
  <c r="K421" i="37"/>
  <c r="J343"/>
  <c r="J342" s="1"/>
  <c r="J344"/>
  <c r="L196"/>
  <c r="L195" s="1"/>
  <c r="L194"/>
  <c r="L193"/>
  <c r="L192"/>
  <c r="J594"/>
  <c r="J593"/>
  <c r="K343"/>
  <c r="K342" s="1"/>
  <c r="I396" i="28"/>
  <c r="I395"/>
  <c r="I394" s="1"/>
  <c r="I387" s="1"/>
  <c r="J322" i="37"/>
  <c r="J319" s="1"/>
  <c r="L533"/>
  <c r="L532" s="1"/>
  <c r="K225" i="28"/>
  <c r="K226"/>
  <c r="J588" i="37"/>
  <c r="J587" s="1"/>
  <c r="L595"/>
  <c r="L594"/>
  <c r="I52" i="28"/>
  <c r="K326" i="37"/>
  <c r="K325"/>
  <c r="L25"/>
  <c r="L325"/>
  <c r="L350"/>
  <c r="L349"/>
  <c r="K306"/>
  <c r="K308"/>
  <c r="K307" s="1"/>
  <c r="J308"/>
  <c r="J307" s="1"/>
  <c r="J306"/>
  <c r="J513"/>
  <c r="J514"/>
  <c r="J212" i="28"/>
  <c r="J213"/>
  <c r="I213"/>
  <c r="I212"/>
  <c r="I211" s="1"/>
  <c r="L555" i="37"/>
  <c r="L553" s="1"/>
  <c r="L556"/>
  <c r="K224" i="28"/>
  <c r="K211" s="1"/>
  <c r="K557" i="37"/>
  <c r="K556" s="1"/>
  <c r="K555"/>
  <c r="K554" s="1"/>
  <c r="J521"/>
  <c r="J522"/>
  <c r="L514"/>
  <c r="L561"/>
  <c r="J553"/>
  <c r="J554"/>
  <c r="L554"/>
  <c r="K553"/>
  <c r="J396" i="28"/>
  <c r="J394"/>
  <c r="J387" s="1"/>
  <c r="K8" i="10"/>
  <c r="L224" i="37"/>
  <c r="L223"/>
  <c r="L222" s="1"/>
  <c r="D36" i="61"/>
  <c r="D38" s="1"/>
  <c r="D27"/>
  <c r="D26" s="1"/>
  <c r="D25" s="1"/>
  <c r="D21" s="1"/>
  <c r="D10" s="1"/>
  <c r="D28" s="1"/>
  <c r="J224" i="37"/>
  <c r="J223" s="1"/>
  <c r="J222" s="1"/>
  <c r="J221"/>
  <c r="J215"/>
  <c r="J214" s="1"/>
  <c r="K10" i="28"/>
  <c r="L13" i="10"/>
  <c r="L591" i="37"/>
  <c r="L590" s="1"/>
  <c r="L589"/>
  <c r="L12" i="10"/>
  <c r="L11"/>
  <c r="L10"/>
  <c r="L9"/>
  <c r="L8"/>
  <c r="E27" i="61"/>
  <c r="E36"/>
  <c r="E38"/>
  <c r="E26"/>
  <c r="E25" s="1"/>
  <c r="I29"/>
  <c r="J104" i="10"/>
  <c r="J103"/>
  <c r="J92"/>
  <c r="J10"/>
  <c r="J9"/>
  <c r="K196" i="37"/>
  <c r="K195"/>
  <c r="K194"/>
  <c r="K193" s="1"/>
  <c r="K192" s="1"/>
  <c r="K207" i="28"/>
  <c r="I225"/>
  <c r="I224" s="1"/>
  <c r="J12" i="37"/>
  <c r="J11"/>
  <c r="J10" s="1"/>
  <c r="J458"/>
  <c r="J460"/>
  <c r="J459" s="1"/>
  <c r="J462"/>
  <c r="J461" s="1"/>
  <c r="L388"/>
  <c r="L387"/>
  <c r="L386" s="1"/>
  <c r="L385" s="1"/>
  <c r="L384" s="1"/>
  <c r="L373" s="1"/>
  <c r="K154" i="28"/>
  <c r="K153" s="1"/>
  <c r="K152" s="1"/>
  <c r="K151" s="1"/>
  <c r="K566" i="37"/>
  <c r="K565" s="1"/>
  <c r="K564" s="1"/>
  <c r="K567"/>
  <c r="J543"/>
  <c r="J542"/>
  <c r="J541"/>
  <c r="J540" s="1"/>
  <c r="J539"/>
  <c r="K167" i="28"/>
  <c r="K168"/>
  <c r="I105"/>
  <c r="J425"/>
  <c r="J424" s="1"/>
  <c r="J426"/>
  <c r="L482" i="37"/>
  <c r="L481" s="1"/>
  <c r="K201" i="28"/>
  <c r="K200"/>
  <c r="K202"/>
  <c r="J99"/>
  <c r="J98"/>
  <c r="J100"/>
  <c r="J563" i="37"/>
  <c r="J566"/>
  <c r="J565"/>
  <c r="J564" s="1"/>
  <c r="J567"/>
  <c r="J183" i="28"/>
  <c r="J174" s="1"/>
  <c r="J173" s="1"/>
  <c r="K539" i="37"/>
  <c r="K543"/>
  <c r="K542"/>
  <c r="K541"/>
  <c r="K540" s="1"/>
  <c r="J226" i="28"/>
  <c r="J225"/>
  <c r="J224"/>
  <c r="J211" s="1"/>
  <c r="K107"/>
  <c r="K106" s="1"/>
  <c r="K75" i="37"/>
  <c r="J75"/>
  <c r="K133" i="28"/>
  <c r="I71"/>
  <c r="J91"/>
  <c r="J277" i="10"/>
  <c r="J276"/>
  <c r="L588" i="37"/>
  <c r="L587" s="1"/>
  <c r="L586"/>
  <c r="L585"/>
  <c r="K426" i="28"/>
  <c r="L438" i="37"/>
  <c r="L437" s="1"/>
  <c r="L436"/>
  <c r="J106" i="28"/>
  <c r="J105"/>
  <c r="J104" s="1"/>
  <c r="K190" i="37"/>
  <c r="K189" s="1"/>
  <c r="K188" s="1"/>
  <c r="K187" s="1"/>
  <c r="K186"/>
  <c r="K185" s="1"/>
  <c r="K184" s="1"/>
  <c r="K183"/>
  <c r="K302"/>
  <c r="K301" s="1"/>
  <c r="I195" i="28"/>
  <c r="I194"/>
  <c r="I196"/>
  <c r="K595" i="37"/>
  <c r="K594"/>
  <c r="K593"/>
  <c r="K592" s="1"/>
  <c r="J129" i="28"/>
  <c r="J128"/>
  <c r="J394" i="37"/>
  <c r="J393"/>
  <c r="J392"/>
  <c r="J391" s="1"/>
  <c r="J154" i="28"/>
  <c r="J153" s="1"/>
  <c r="J152" s="1"/>
  <c r="J151" s="1"/>
  <c r="K388" i="37"/>
  <c r="K387" s="1"/>
  <c r="K386" s="1"/>
  <c r="K385" s="1"/>
  <c r="K384" s="1"/>
  <c r="K373" s="1"/>
  <c r="I22" i="28"/>
  <c r="I23"/>
  <c r="K572" i="37"/>
  <c r="K571" s="1"/>
  <c r="K570"/>
  <c r="K569"/>
  <c r="K549"/>
  <c r="K548" s="1"/>
  <c r="K547"/>
  <c r="J28" i="28"/>
  <c r="J27" s="1"/>
  <c r="K465" i="37"/>
  <c r="K464"/>
  <c r="K463" s="1"/>
  <c r="K174" i="28"/>
  <c r="K173"/>
  <c r="K172"/>
  <c r="K134"/>
  <c r="J71"/>
  <c r="I86"/>
  <c r="I85" s="1"/>
  <c r="I84" s="1"/>
  <c r="J86"/>
  <c r="J85"/>
  <c r="J84" s="1"/>
  <c r="L465" i="37"/>
  <c r="L464" s="1"/>
  <c r="L463" s="1"/>
  <c r="K430" i="28"/>
  <c r="J183" i="37"/>
  <c r="J186"/>
  <c r="J185"/>
  <c r="J184"/>
  <c r="J190"/>
  <c r="J189" s="1"/>
  <c r="J188" s="1"/>
  <c r="J187" s="1"/>
  <c r="K429"/>
  <c r="K428" s="1"/>
  <c r="K427"/>
  <c r="K426"/>
  <c r="L549"/>
  <c r="L548"/>
  <c r="L547"/>
  <c r="L546" s="1"/>
  <c r="K295"/>
  <c r="K294" s="1"/>
  <c r="K293"/>
  <c r="K274"/>
  <c r="L140"/>
  <c r="L139"/>
  <c r="L138"/>
  <c r="L137" s="1"/>
  <c r="L136" s="1"/>
  <c r="K312" i="28"/>
  <c r="K311"/>
  <c r="K303"/>
  <c r="K302" s="1"/>
  <c r="K11" i="37"/>
  <c r="K10"/>
  <c r="K13"/>
  <c r="K12" s="1"/>
  <c r="J367"/>
  <c r="J366"/>
  <c r="J365"/>
  <c r="J363" s="1"/>
  <c r="L655"/>
  <c r="L654" s="1"/>
  <c r="L653"/>
  <c r="J601"/>
  <c r="J600"/>
  <c r="J599"/>
  <c r="J592" s="1"/>
  <c r="J655"/>
  <c r="J654" s="1"/>
  <c r="J653"/>
  <c r="K329" i="28"/>
  <c r="J140" i="37"/>
  <c r="J139"/>
  <c r="J138"/>
  <c r="J137" s="1"/>
  <c r="J136" s="1"/>
  <c r="J125" s="1"/>
  <c r="J124" s="1"/>
  <c r="I312" i="28"/>
  <c r="I311"/>
  <c r="I303" s="1"/>
  <c r="I302" s="1"/>
  <c r="J562" i="37"/>
  <c r="K538"/>
  <c r="K537"/>
  <c r="J537"/>
  <c r="J538"/>
  <c r="K546"/>
  <c r="K545"/>
  <c r="L545"/>
  <c r="I244" i="28"/>
  <c r="I243" s="1"/>
  <c r="I242" s="1"/>
  <c r="J21" i="37"/>
  <c r="J20"/>
  <c r="J19"/>
  <c r="J268" i="10"/>
  <c r="J267"/>
  <c r="J266"/>
  <c r="J251"/>
  <c r="J250"/>
  <c r="J8"/>
  <c r="C36" i="61"/>
  <c r="C38" s="1"/>
  <c r="C27"/>
  <c r="G29"/>
  <c r="C26"/>
  <c r="C25" s="1"/>
  <c r="C21" s="1"/>
  <c r="C10" s="1"/>
  <c r="C28" s="1"/>
  <c r="K371" i="37" l="1"/>
  <c r="K372"/>
  <c r="L371"/>
  <c r="L372"/>
  <c r="J372"/>
  <c r="J371"/>
  <c r="L389"/>
  <c r="J142" i="28"/>
  <c r="K387"/>
  <c r="L433" i="37"/>
  <c r="K628"/>
  <c r="K627" s="1"/>
  <c r="L462"/>
  <c r="L461" s="1"/>
  <c r="L458"/>
  <c r="L460"/>
  <c r="L459" s="1"/>
  <c r="K273"/>
  <c r="K460"/>
  <c r="K459" s="1"/>
  <c r="K458"/>
  <c r="K462"/>
  <c r="K461" s="1"/>
  <c r="L529"/>
  <c r="L530"/>
  <c r="I241" i="28"/>
  <c r="J172"/>
  <c r="J469" i="37"/>
  <c r="J468" s="1"/>
  <c r="J467" s="1"/>
  <c r="J466" s="1"/>
  <c r="J470"/>
  <c r="J574"/>
  <c r="J570"/>
  <c r="J573"/>
  <c r="J572" s="1"/>
  <c r="J571" s="1"/>
  <c r="L114"/>
  <c r="L113" s="1"/>
  <c r="L112"/>
  <c r="L111" s="1"/>
  <c r="K247"/>
  <c r="K246" s="1"/>
  <c r="K201" s="1"/>
  <c r="K200" s="1"/>
  <c r="K249"/>
  <c r="K248" s="1"/>
  <c r="K293" i="28"/>
  <c r="K292" s="1"/>
  <c r="K288" s="1"/>
  <c r="K287" s="1"/>
  <c r="K280" s="1"/>
  <c r="L324" i="37"/>
  <c r="L323" s="1"/>
  <c r="J151"/>
  <c r="J150" s="1"/>
  <c r="J149"/>
  <c r="J148" s="1"/>
  <c r="J17" s="1"/>
  <c r="K404"/>
  <c r="K406"/>
  <c r="K405" s="1"/>
  <c r="K87" i="28"/>
  <c r="K266"/>
  <c r="K265"/>
  <c r="I379"/>
  <c r="I378" s="1"/>
  <c r="I377" s="1"/>
  <c r="I376" s="1"/>
  <c r="I375" s="1"/>
  <c r="I458"/>
  <c r="K120" i="37"/>
  <c r="K119" s="1"/>
  <c r="K118"/>
  <c r="K111" s="1"/>
  <c r="I116" i="28"/>
  <c r="I115" s="1"/>
  <c r="I114" s="1"/>
  <c r="I104" s="1"/>
  <c r="K105"/>
  <c r="K104" s="1"/>
  <c r="K655" i="37"/>
  <c r="K654" s="1"/>
  <c r="K563"/>
  <c r="I167" i="28"/>
  <c r="I161" s="1"/>
  <c r="I142" s="1"/>
  <c r="I99"/>
  <c r="I98" s="1"/>
  <c r="I9" s="1"/>
  <c r="J364" i="37"/>
  <c r="I425" i="28"/>
  <c r="I424" s="1"/>
  <c r="J471" i="37"/>
  <c r="H29" i="61"/>
  <c r="J545" i="37"/>
  <c r="L427"/>
  <c r="L426" s="1"/>
  <c r="K588"/>
  <c r="K587" s="1"/>
  <c r="J168" i="28"/>
  <c r="K420" i="37"/>
  <c r="J549"/>
  <c r="J548" s="1"/>
  <c r="J474"/>
  <c r="K531"/>
  <c r="J244" i="28"/>
  <c r="J243" s="1"/>
  <c r="J242" s="1"/>
  <c r="K442" i="37"/>
  <c r="L599"/>
  <c r="L592" s="1"/>
  <c r="L584" s="1"/>
  <c r="J303" i="28"/>
  <c r="J302" s="1"/>
  <c r="J57" i="37"/>
  <c r="J56" s="1"/>
  <c r="J55"/>
  <c r="J42" s="1"/>
  <c r="L412"/>
  <c r="L411" s="1"/>
  <c r="L410" s="1"/>
  <c r="L414"/>
  <c r="L413" s="1"/>
  <c r="L163"/>
  <c r="L162" s="1"/>
  <c r="L165"/>
  <c r="L164" s="1"/>
  <c r="E23" i="61"/>
  <c r="E22" s="1"/>
  <c r="E21"/>
  <c r="E10" s="1"/>
  <c r="E28" s="1"/>
  <c r="I354" i="28"/>
  <c r="I353"/>
  <c r="I352" s="1"/>
  <c r="I351" s="1"/>
  <c r="K312" i="37"/>
  <c r="K322"/>
  <c r="L343"/>
  <c r="L342" s="1"/>
  <c r="L345"/>
  <c r="L344" s="1"/>
  <c r="J533"/>
  <c r="J532" s="1"/>
  <c r="J531"/>
  <c r="J404"/>
  <c r="J390" s="1"/>
  <c r="J389" s="1"/>
  <c r="J406"/>
  <c r="J405" s="1"/>
  <c r="K438"/>
  <c r="K437" s="1"/>
  <c r="K436"/>
  <c r="K435" s="1"/>
  <c r="K434" s="1"/>
  <c r="K433" s="1"/>
  <c r="K365"/>
  <c r="K367"/>
  <c r="K366" s="1"/>
  <c r="J509"/>
  <c r="J508" s="1"/>
  <c r="J502" s="1"/>
  <c r="J501" s="1"/>
  <c r="J510"/>
  <c r="J201"/>
  <c r="J200" s="1"/>
  <c r="J321"/>
  <c r="J320" s="1"/>
  <c r="K354" i="28"/>
  <c r="K158" i="37"/>
  <c r="K157" s="1"/>
  <c r="K218"/>
  <c r="K217" s="1"/>
  <c r="K216" s="1"/>
  <c r="K358" i="28"/>
  <c r="K350" s="1"/>
  <c r="I358"/>
  <c r="L293" i="37"/>
  <c r="L274" s="1"/>
  <c r="I257" i="28"/>
  <c r="I256" s="1"/>
  <c r="K84" i="37"/>
  <c r="K73" s="1"/>
  <c r="K17" s="1"/>
  <c r="L419"/>
  <c r="L418" s="1"/>
  <c r="L420"/>
  <c r="L215"/>
  <c r="L214" s="1"/>
  <c r="L201" s="1"/>
  <c r="L200" s="1"/>
  <c r="L218"/>
  <c r="L217" s="1"/>
  <c r="L216" s="1"/>
  <c r="L304"/>
  <c r="L303" s="1"/>
  <c r="L299"/>
  <c r="J196" i="28"/>
  <c r="J195"/>
  <c r="J194" s="1"/>
  <c r="K392" i="37"/>
  <c r="K391" s="1"/>
  <c r="K394"/>
  <c r="K393" s="1"/>
  <c r="J436"/>
  <c r="J435" s="1"/>
  <c r="J434" s="1"/>
  <c r="J438"/>
  <c r="J437" s="1"/>
  <c r="J283"/>
  <c r="J282" s="1"/>
  <c r="J281"/>
  <c r="J274" s="1"/>
  <c r="J273" s="1"/>
  <c r="J313"/>
  <c r="J315"/>
  <c r="J314" s="1"/>
  <c r="L23"/>
  <c r="L22" s="1"/>
  <c r="L18"/>
  <c r="L17" s="1"/>
  <c r="L643"/>
  <c r="L642" s="1"/>
  <c r="L641"/>
  <c r="L628" s="1"/>
  <c r="L627" s="1"/>
  <c r="K270"/>
  <c r="K269" s="1"/>
  <c r="K268" s="1"/>
  <c r="K267"/>
  <c r="K266" s="1"/>
  <c r="K265" s="1"/>
  <c r="J53" i="28"/>
  <c r="J52" s="1"/>
  <c r="J16" s="1"/>
  <c r="J9" s="1"/>
  <c r="J161"/>
  <c r="I134"/>
  <c r="K419" i="37"/>
  <c r="K418" s="1"/>
  <c r="L364"/>
  <c r="L42"/>
  <c r="K502"/>
  <c r="K501" s="1"/>
  <c r="L538"/>
  <c r="L424"/>
  <c r="K91" i="28"/>
  <c r="K86" s="1"/>
  <c r="K85" s="1"/>
  <c r="K84" s="1"/>
  <c r="K258"/>
  <c r="K257" s="1"/>
  <c r="K256" s="1"/>
  <c r="K67"/>
  <c r="K66" s="1"/>
  <c r="K16" s="1"/>
  <c r="K9" s="1"/>
  <c r="K172" i="37"/>
  <c r="K171" s="1"/>
  <c r="K170"/>
  <c r="K169" s="1"/>
  <c r="K249" i="28"/>
  <c r="K248"/>
  <c r="K244" s="1"/>
  <c r="K243" s="1"/>
  <c r="K242" s="1"/>
  <c r="J326" i="37"/>
  <c r="J325" s="1"/>
  <c r="K509"/>
  <c r="K508" s="1"/>
  <c r="L170"/>
  <c r="L169" s="1"/>
  <c r="J8" i="28" l="1"/>
  <c r="M9" s="1"/>
  <c r="J529" i="37"/>
  <c r="J530"/>
  <c r="K321"/>
  <c r="K320" s="1"/>
  <c r="K319"/>
  <c r="K530"/>
  <c r="K529"/>
  <c r="L19"/>
  <c r="L21"/>
  <c r="L20" s="1"/>
  <c r="L300"/>
  <c r="L302"/>
  <c r="L301" s="1"/>
  <c r="J569"/>
  <c r="J561"/>
  <c r="K241" i="28"/>
  <c r="K8" s="1"/>
  <c r="N9" s="1"/>
  <c r="K390" i="37"/>
  <c r="K389" s="1"/>
  <c r="K364"/>
  <c r="K363"/>
  <c r="K8" s="1"/>
  <c r="N9" s="1"/>
  <c r="K562"/>
  <c r="K561"/>
  <c r="L322"/>
  <c r="L312"/>
  <c r="L273" s="1"/>
  <c r="L8" s="1"/>
  <c r="O9" s="1"/>
  <c r="J433"/>
  <c r="J8" s="1"/>
  <c r="M9" s="1"/>
  <c r="J241" i="28"/>
  <c r="I350"/>
  <c r="I8" s="1"/>
  <c r="L9" s="1"/>
  <c r="L321" i="37" l="1"/>
  <c r="L320" s="1"/>
  <c r="L319"/>
</calcChain>
</file>

<file path=xl/sharedStrings.xml><?xml version="1.0" encoding="utf-8"?>
<sst xmlns="http://schemas.openxmlformats.org/spreadsheetml/2006/main" count="10480" uniqueCount="616">
  <si>
    <t>44010</t>
  </si>
  <si>
    <t>Доплаты к пенсиям муниципальных служащих Кадошкинского муниципального района Республики Мордовия</t>
  </si>
  <si>
    <t>Z0820</t>
  </si>
  <si>
    <t>42470</t>
  </si>
  <si>
    <t>77210</t>
  </si>
  <si>
    <t>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</si>
  <si>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</si>
  <si>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Молодежная политика</t>
  </si>
  <si>
    <t xml:space="preserve">Основное мероприятяие "Развитие библиотечного дела" </t>
  </si>
  <si>
    <t>Основное мероприятие "Развитие исполнительных искусств"</t>
  </si>
  <si>
    <t>Основное мероприятие "Выплата субсидий социально ориентированным некоммерческим организациям"</t>
  </si>
  <si>
    <r>
      <t>Подпрограмма </t>
    </r>
    <r>
      <rPr>
        <b/>
        <sz val="14"/>
        <rFont val="Times New Roman"/>
        <family val="1"/>
        <charset val="204"/>
      </rPr>
      <t>"</t>
    </r>
    <r>
      <rPr>
        <sz val="14"/>
        <rFont val="Times New Roman"/>
        <family val="1"/>
        <charset val="204"/>
      </rPr>
      <t>Финансовая поддержка социально ориентированным организациям"</t>
    </r>
  </si>
  <si>
    <t>Основное мероприятие "Назначение и выплата пенсии за выслугу лет бывшим работникам органов местного самоуправления"</t>
  </si>
  <si>
    <t>Подпрограмма "Развитие мер социальной поддержки отдельных категорий граждан"</t>
  </si>
  <si>
    <t>Основное мероприятие "Развитие дополнительного  образования"</t>
  </si>
  <si>
    <t>Основное мероприятие "Организация и осуществление деятельности по опеке и попечительству"</t>
  </si>
  <si>
    <t>Осуществление государственных полномочий Республики Мордовия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специализированного жилищного фонда</t>
  </si>
  <si>
    <t>Оосновное мероприятие "Развитие библиотечного дела"</t>
  </si>
  <si>
    <t>Основное мероприятие "Обеспечение функций деятельности муниципального архива Кадошкинского муниципального района"</t>
  </si>
  <si>
    <t>Мероприятия, направленные на развитие межнациональных отношений</t>
  </si>
  <si>
    <t>Основное мероприятие "Мероприятия, направленные на развитие межнациональных отношений"</t>
  </si>
  <si>
    <t>Основное мероприятие "Мероприятия по повышению безопасности жизнедеятельности населения и территорий в Кадошкинском муниципальном районе"</t>
  </si>
  <si>
    <t>Основное мероприятие "Мероприятия по охране общественного порядка и профилактике правонарушений в Кадошкинском муниципальном районе"</t>
  </si>
  <si>
    <t>Основное мероприятие " Обеспечение сохранности автомобильных дорог, искусственных сооружений на них на уровне, соответствующем категории дороги"</t>
  </si>
  <si>
    <t>Основное мероприятие "Совершенствование бюджетного процесса в Кадошкинским муниципальном районе, совершенствование процедуры составления и организации исполнения бюджета Кадошкинского муниципального района"</t>
  </si>
  <si>
    <t xml:space="preserve">Подпрограмма "Эффективное использование бюджетного потенциала" </t>
  </si>
  <si>
    <t>Основное мероприятие "Обеспечение функций архивной службы Кадошкинского муниципального района Республики Мордовия"</t>
  </si>
  <si>
    <t>Основное мероприятие "Поддержка малого и среднего предпринимательства в Кадошкинском муниципальном районе"</t>
  </si>
  <si>
    <t xml:space="preserve">Мероприятия по поддержке субъектов малого и среднего предпринимательства </t>
  </si>
  <si>
    <t>Основное мероприятие "Укреплению общественного порядка и обеспечение общественной безопасности в Кадошкинским муниципальном районе"</t>
  </si>
  <si>
    <t>Основное мероприятие "Физическое воспитание и обеспечение организации и проведения физкультурных мероприятий и массовых спортивных мероприятий"</t>
  </si>
  <si>
    <t>Условно утвержденные расходы</t>
  </si>
  <si>
    <t>Основное мероприятие "Развитие дополнительного образования"</t>
  </si>
  <si>
    <t>Основное мероприятие "Создание специализированного жилищного фонда, предоставление жилых помещений детям-сиротам"</t>
  </si>
  <si>
    <t>Подпрограмма "Развитие жилищно-коммунальной сферы и повышение качаства предоставляемых услуг на территории Кадошкинского муниципального района"</t>
  </si>
  <si>
    <t>Основное мероприятие "Информационно-методическое обеспечение учреждений образования"</t>
  </si>
  <si>
    <t xml:space="preserve">Основное мероприятие "Реализация Молодежной политики и патриотическое воспитание в Кадошкинском муниципальном район" </t>
  </si>
  <si>
    <t>510</t>
  </si>
  <si>
    <t>Дотация</t>
  </si>
  <si>
    <t>Обслуживание государственного (муниципального) внутреннего долга</t>
  </si>
  <si>
    <t>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</t>
  </si>
  <si>
    <t>Основное мероприятие "Реализация Молодежной политики и патриотическое воспитание в Кадошкинском муниципальном район"</t>
  </si>
  <si>
    <r>
      <t>Подпрограмма  </t>
    </r>
    <r>
      <rPr>
        <b/>
        <sz val="12"/>
        <color indexed="8"/>
        <rFont val="Times New Roman"/>
        <family val="1"/>
        <charset val="204"/>
      </rPr>
      <t>"</t>
    </r>
    <r>
      <rPr>
        <sz val="12"/>
        <color indexed="8"/>
        <rFont val="Times New Roman"/>
        <family val="1"/>
        <charset val="204"/>
      </rPr>
      <t>Финансовая поддержка социально ориентированным организациям"</t>
    </r>
  </si>
  <si>
    <t>Муниципальная программа "Комплексная программа по усилению борьбы с преступностью и профилактике правонарушений на 2020-2024 год"</t>
  </si>
  <si>
    <t>41990</t>
  </si>
  <si>
    <t>99</t>
  </si>
  <si>
    <t>Основное мероприятие "Развитие библиотечного дела"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</si>
  <si>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</si>
  <si>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</si>
  <si>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</si>
  <si>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</t>
  </si>
  <si>
    <t>000 01 03 00 00 00 0000 000</t>
  </si>
  <si>
    <t>000 01 03 01 00 00 0000 000</t>
  </si>
  <si>
    <t>000 01 03 01 00 00 0000 800</t>
  </si>
  <si>
    <t>000 01 03 01 00 05 0000 810</t>
  </si>
  <si>
    <t>000 01 05 00 00 00 0000 000</t>
  </si>
  <si>
    <t>000 01 05 02 00 00 0000 500</t>
  </si>
  <si>
    <t>000 01 05 02 01 00 0000 510</t>
  </si>
  <si>
    <t>000 01 05 02 01 05 0000 510</t>
  </si>
  <si>
    <t>000 01 05 02 00 00 0000 600</t>
  </si>
  <si>
    <t>000 01 05 02 01 00 0000 610</t>
  </si>
  <si>
    <t>000 01 05 02 01 05 0000 610</t>
  </si>
  <si>
    <t>Оценка недвижимости, признание прав и регулирование отношений по муниципальной собственности</t>
  </si>
  <si>
    <t>L3040</t>
  </si>
  <si>
    <t>Основное мероприятие "Организация бесплатного горячего питания обучающихся, получающих начальное общее образование в Кадошкинским муниципальном районе"</t>
  </si>
  <si>
    <t>42600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</si>
  <si>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</si>
  <si>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Организация предоставления бесплатного питания обучающимся с ограниченными возможностями здоровья в муниципальных образовательных организациях, в том числе в случае обучения по медицинским показаниям на дому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</si>
  <si>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</si>
  <si>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</si>
  <si>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61020</t>
  </si>
  <si>
    <t>Учреждения по обеспечению хозяйственного обслуживания</t>
  </si>
  <si>
    <t>Всего</t>
  </si>
  <si>
    <t>Латышовское сельское поселение</t>
  </si>
  <si>
    <t>Пушкинское сельское поселение</t>
  </si>
  <si>
    <t>Адашевское сельское поселение</t>
  </si>
  <si>
    <t>Большеполянское сельское поселение</t>
  </si>
  <si>
    <t>Паевское сельское поселение</t>
  </si>
  <si>
    <t>77030</t>
  </si>
  <si>
    <t>77020</t>
  </si>
  <si>
    <t>000 01 06 00 00 00 0000 000</t>
  </si>
  <si>
    <t>000 01 06 05 00 00 0000 000</t>
  </si>
  <si>
    <t>000 01 06 05 02 00 0000 600</t>
  </si>
  <si>
    <t>000 01 06 05 02 05 0000 640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</si>
  <si>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</si>
  <si>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</si>
  <si>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</si>
  <si>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00</t>
  </si>
  <si>
    <t>17</t>
  </si>
  <si>
    <t>0</t>
  </si>
  <si>
    <t>3</t>
  </si>
  <si>
    <t>Мероприятия в области молодежной политики</t>
  </si>
  <si>
    <t>Мероприятия в области спорта и физической культуры</t>
  </si>
  <si>
    <t>Архивные учреждения</t>
  </si>
  <si>
    <t>Учреждения по защите населения и территории от чрезвычайных ситуаций природного и техногенного характера, гражданской обороне</t>
  </si>
  <si>
    <t>89</t>
  </si>
  <si>
    <t>06</t>
  </si>
  <si>
    <t>11</t>
  </si>
  <si>
    <t xml:space="preserve"> Пенсионное обеспечение</t>
  </si>
  <si>
    <t>(тыс.рублей)</t>
  </si>
  <si>
    <t>Другие вопросы в области нациоанльной безопасности и правоохранительной деятельности</t>
  </si>
  <si>
    <t>Другие вопросы в области национальной политики</t>
  </si>
  <si>
    <t xml:space="preserve">Физическая культура </t>
  </si>
  <si>
    <t>БЕЗВОЗМЕЗДНЫЕ ПОСТУПЛЕНИЯ</t>
  </si>
  <si>
    <t>Сумма</t>
  </si>
  <si>
    <t>540</t>
  </si>
  <si>
    <t>Иные межбюджетные трансферты</t>
  </si>
  <si>
    <t>Централизованные бухгалтерии</t>
  </si>
  <si>
    <t>Учебно-методические кабинеты,  группы хозяйственного обслуживания, учебные фильмотеки, межшкольные учебно-производственные кабинеты, логопедические пункты</t>
  </si>
  <si>
    <t>ПРз</t>
  </si>
  <si>
    <t>Судебная система</t>
  </si>
  <si>
    <t>(тыс. рублей)</t>
  </si>
  <si>
    <t>1</t>
  </si>
  <si>
    <t>2</t>
  </si>
  <si>
    <t>ВСЕГО</t>
  </si>
  <si>
    <t>Наименование</t>
  </si>
  <si>
    <t>Рз</t>
  </si>
  <si>
    <t>ПР</t>
  </si>
  <si>
    <t>ЦСР</t>
  </si>
  <si>
    <t>ВР</t>
  </si>
  <si>
    <t>Адм</t>
  </si>
  <si>
    <t>Общегосударственные вопросы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</si>
  <si>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</si>
  <si>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01</t>
  </si>
  <si>
    <t>04</t>
  </si>
  <si>
    <t>900</t>
  </si>
  <si>
    <t>Функционирование Правительства Российской Федерации, высших исполнительных  органов государственной  власти субъектов Российской Федерации, местных администраций</t>
  </si>
  <si>
    <t xml:space="preserve">Резервные фонды </t>
  </si>
  <si>
    <t>901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</si>
  <si>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</si>
  <si>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кабинеты, логопедические пункты</t>
  </si>
  <si>
    <t>Функционирование Правительства Российской Федерации, высших исполнительных органовгосударственной власти субъектов Российской Федерации, местных администраций</t>
  </si>
  <si>
    <t>Подготовка, переподготовка и повышение квалификации кадров</t>
  </si>
  <si>
    <t>Мероприятия по укреплению общественного порядка и обеспечению общественной безопасности</t>
  </si>
  <si>
    <t>Процентные платежи по муниципальному долгу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</si>
  <si>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</si>
  <si>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</si>
  <si>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</si>
  <si>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</si>
  <si>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</si>
  <si>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Общее образование</t>
  </si>
  <si>
    <t>Культура</t>
  </si>
  <si>
    <t>14</t>
  </si>
  <si>
    <t>Дворцы и дома культуры, другие учреждения культуры и средств массовой информации</t>
  </si>
  <si>
    <t>Библиотеки</t>
  </si>
  <si>
    <t>Социальная политика</t>
  </si>
  <si>
    <t/>
  </si>
  <si>
    <t>03</t>
  </si>
  <si>
    <t>02</t>
  </si>
  <si>
    <t>10</t>
  </si>
  <si>
    <t>05</t>
  </si>
  <si>
    <t>07</t>
  </si>
  <si>
    <t>09</t>
  </si>
  <si>
    <t>08</t>
  </si>
  <si>
    <t>Другие вопросы в области образования</t>
  </si>
  <si>
    <t>Социальное обеспечение населения</t>
  </si>
  <si>
    <t>Дошкольное образование</t>
  </si>
  <si>
    <t>Физическая культура и спорт</t>
  </si>
  <si>
    <t>Охрана семьи и детства</t>
  </si>
  <si>
    <t>Физическая культура</t>
  </si>
  <si>
    <t>Органы юстиции</t>
  </si>
  <si>
    <t>13</t>
  </si>
  <si>
    <t>Дорожное хозяйство (дорожные фонды)</t>
  </si>
  <si>
    <t>730</t>
  </si>
  <si>
    <t>870</t>
  </si>
  <si>
    <t>Резервные средства</t>
  </si>
  <si>
    <t>Сельское хозяйство и рыболовство</t>
  </si>
  <si>
    <t>360</t>
  </si>
  <si>
    <t>Иные выплаты населению</t>
  </si>
  <si>
    <t>Приложение 6</t>
  </si>
  <si>
    <t>41110</t>
  </si>
  <si>
    <t>41120</t>
  </si>
  <si>
    <t>77150</t>
  </si>
  <si>
    <t>41180</t>
  </si>
  <si>
    <t>Подпрограмма «Поддержка и развитие кадрового потенциала в АПК»</t>
  </si>
  <si>
    <t>77160</t>
  </si>
  <si>
    <t>77190</t>
  </si>
  <si>
    <t>77200</t>
  </si>
  <si>
    <t>42060</t>
  </si>
  <si>
    <t>42110</t>
  </si>
  <si>
    <t>03010</t>
  </si>
  <si>
    <t>77180</t>
  </si>
  <si>
    <t>61030</t>
  </si>
  <si>
    <t>61230</t>
  </si>
  <si>
    <t>61040</t>
  </si>
  <si>
    <t>Основное мероприятие «Развитие дошкольного образования»</t>
  </si>
  <si>
    <t>77090</t>
  </si>
  <si>
    <t>77070</t>
  </si>
  <si>
    <t>77080</t>
  </si>
  <si>
    <t>61080</t>
  </si>
  <si>
    <t>61120</t>
  </si>
  <si>
    <t>61160</t>
  </si>
  <si>
    <t>41240</t>
  </si>
  <si>
    <t>61140</t>
  </si>
  <si>
    <t>41250</t>
  </si>
  <si>
    <t>42300</t>
  </si>
  <si>
    <t>51200</t>
  </si>
  <si>
    <t>Жилищно-коммунальное хозяйство</t>
  </si>
  <si>
    <t>Учреждения по внешкольной работе с детьми</t>
  </si>
  <si>
    <t>основное мероприятие "Развитие дополнительного образования"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</si>
  <si>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</si>
  <si>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Программа по охране общественного порядка и профилактике правонарушений в Кадошкинском муниципальном районе на 2015-2019 годы</t>
  </si>
  <si>
    <t>Культура, кинематография</t>
  </si>
  <si>
    <t>Обеспечение деятельности Аппарата администрации Кадошкинского муниципального района</t>
  </si>
  <si>
    <t xml:space="preserve">Высшее должностное лицо </t>
  </si>
  <si>
    <t>Расходы учреждений по внешкольной работе с детьми</t>
  </si>
  <si>
    <t>R0820</t>
  </si>
  <si>
    <t>Подпрограмма "Управление муниципальным долгом Кадошкинского муниципального района Республики Мордовия"</t>
  </si>
  <si>
    <t>Основное мероприятие "Обеспечение своевременности исполнения долговых обязательств Республики Мордовия"</t>
  </si>
  <si>
    <t>29</t>
  </si>
  <si>
    <t>24</t>
  </si>
  <si>
    <t>Основное мероприятие создание и совершенствование системы подготовки, переподготовки, повышения квалификации и поддержки кадрового потенциала в агропромышленном комплексе Кадошкинского муниципального района Республики Мордовия</t>
  </si>
  <si>
    <t>Основное мероприятие «Оказание мер государственной поддержки детям-сиротам, детям, оставшимся без попечения родителей, а так же гражданам , желающим взять детей на воспитание в семью»</t>
  </si>
  <si>
    <t>77220</t>
  </si>
  <si>
    <t>65</t>
  </si>
  <si>
    <t>32</t>
  </si>
  <si>
    <t>19</t>
  </si>
  <si>
    <t>Функционирование высшего должностного лица субъекта Российской Федерации и муниципального образования</t>
  </si>
  <si>
    <t>Средства массовой информации</t>
  </si>
  <si>
    <t>Периодическая печать и издательства</t>
  </si>
  <si>
    <t>Субсидии на поддержку социально ориентированных некоммерческих организаций</t>
  </si>
  <si>
    <t>91010</t>
  </si>
  <si>
    <t>12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</si>
  <si>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</si>
  <si>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</si>
  <si>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Подпрограмма  "Повышение эффективности межбюджетных отношений"</t>
  </si>
  <si>
    <t>Основное мероприятие "Выравнивание бюджетной обеспеченности сельских поселений Кадошкинского муниципального района"</t>
  </si>
  <si>
    <t>Приложение 5</t>
  </si>
  <si>
    <t>Приложение 7</t>
  </si>
  <si>
    <t>Другие вопросы в области культуры, кинематографии</t>
  </si>
  <si>
    <t>77110</t>
  </si>
  <si>
    <t>Дополнительное образование детей</t>
  </si>
  <si>
    <t>41210</t>
  </si>
  <si>
    <t>42200</t>
  </si>
  <si>
    <t>Жилищное хозяйство</t>
  </si>
  <si>
    <t>Взнос на капитальный ремонт общего имущества в многоквартирном доме</t>
  </si>
  <si>
    <t>42360</t>
  </si>
  <si>
    <t>61090</t>
  </si>
  <si>
    <t>Школы-детские сады, школы начальные, неполные средние и средние</t>
  </si>
  <si>
    <t>Дошкольные образовательные организации</t>
  </si>
  <si>
    <t>61100</t>
  </si>
  <si>
    <t>41150</t>
  </si>
  <si>
    <t>44102</t>
  </si>
  <si>
    <t>Субсидии бюджетам бюджетной системы Российской Федерации (межбюджетные субсидии)</t>
  </si>
  <si>
    <t>Дотации на выравнивание бюджетной обеспеченности поселений</t>
  </si>
  <si>
    <t xml:space="preserve">Муниципальная программа повышения эффективности управления муниципальными финансами в Кадошкинском муниципальном районе Республики Мордовия </t>
  </si>
  <si>
    <t>Кредиты кредитных организаций в валюте Российской Федерации</t>
  </si>
  <si>
    <t>Код</t>
  </si>
  <si>
    <t>000 01 02 00 00 00 0000 000</t>
  </si>
  <si>
    <t>000 01 02 00 00 00 0000 700</t>
  </si>
  <si>
    <t>Изменения остатков средств на счетах по учету средств бюджета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</si>
  <si>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</si>
  <si>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</si>
  <si>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</si>
  <si>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</si>
  <si>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Привлечение  средств</t>
  </si>
  <si>
    <t>Итого источников внутреннего финансирования дефицита бюджета Кадошкинского муниципального района</t>
  </si>
  <si>
    <t xml:space="preserve"> </t>
  </si>
  <si>
    <t>2,0 уменьшить расходы</t>
  </si>
  <si>
    <t>000 01 00 00 00 00 0000 000</t>
  </si>
  <si>
    <t>ИСТОЧНИКИ ВНУТРЕННЕГО ФИНАНСИРОВАНИЯ ДЕФИЦИТОВ БЮДЖЕТОВ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</si>
  <si>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</si>
  <si>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</si>
  <si>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</si>
  <si>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</si>
  <si>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государственную регистрацию актов гражданского состояния</t>
  </si>
  <si>
    <t>Обслуживание муниципального долга</t>
  </si>
  <si>
    <t>Подготовка,переподготовка и повышение квалификации кадров</t>
  </si>
  <si>
    <t>Мероприятия по укреплению общественного порядка и обеспечение общественной безопасности</t>
  </si>
  <si>
    <t>Муниципальная программа повышения эффективности управления муниципальными финансами в Кадошкинском муниципальном районе Республики Мордовия</t>
  </si>
  <si>
    <t>77510</t>
  </si>
  <si>
    <t xml:space="preserve">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</si>
  <si>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</si>
  <si>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Осуществление государственных полномочий Республики Мордовия по созданию, материально-техническому и организационному обеспечению деятельности административных комиссий</t>
  </si>
  <si>
    <t>Осуществление государственных полномочий Республики Мордовия по профилактике безнадзорности и правонарушений несовершеннолетних, защите прав и законных интересов детей и подростков, предусмотренных Законом Республики Мордовия от 30 марта 2005 года № 26-З "Об организации деятельности комиссий по делам несовершеннолетних и защите их прав в Республике Мордовия"</t>
  </si>
  <si>
    <t>77540</t>
  </si>
  <si>
    <t>Осуществление государственных полномочий Республики Мордовия по ведению учета в качестве нуждающихся в жилых помещениях граждан, которые в соответствии с законодательством Республики Мордовия имеют право на государственную поддержку в строительстве или приобретении жилья</t>
  </si>
  <si>
    <t>77550</t>
  </si>
  <si>
    <t>Осуществление государственных полномочий Республики Мордовия по квотированию рабочих мест для трудоустройства граждан, особо нуждающихся в социальной защите</t>
  </si>
  <si>
    <t>77560</t>
  </si>
  <si>
    <t>Осуществление государственных полномочий Республики Мордовия по выплате вознаграждения опекунам и попечителям несовершеннолетних граждан, проживающих на территории Республики Мордовия, с которыми органы опеки и попечительства заключили договор о приемной семье; выплате ежемесячного пособия опекуну (попечителю), приемному родителю на содержание ребенка, находящегося под опекой (попечительством), в приемной семье, в Республике Мордовия; выплате ежемесячного денежного пособия лицам из числа детей-сирот и детей, оставшихся без попечения родителей, обучающимся в государственных общеобразовательных организациях Республики Мордовия или в муниципальных общеобразовательных организациях, в период до 1 сентября года окончания обучения в общеобразовательной организации</t>
  </si>
  <si>
    <t>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</t>
  </si>
  <si>
    <t>Осуществление государственных полномочий Республики Мордовия по назначению и предоставлению единовременной денежной выплаты на капитальный ремонт жилых помещений, единственными собственниками которых являются дети-сироты и дети, оставшиеся без попечения родителей, а также лица из числа детей-сирот и детей, оставшихся без попечения родителей</t>
  </si>
  <si>
    <t>Осуществление государственных полномочий Республики Мордовия по организации и осуществлению деятельности по опеке и попечительству в отношении несовершеннолетних граждан, проживающих на территории Республики Мордовия</t>
  </si>
  <si>
    <t>120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</si>
  <si>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</si>
  <si>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</si>
  <si>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</si>
  <si>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200</t>
  </si>
  <si>
    <t>240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</si>
  <si>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</si>
  <si>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</si>
  <si>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800</t>
  </si>
  <si>
    <t>850</t>
  </si>
  <si>
    <t>Иные бюджетные ассигнования</t>
  </si>
  <si>
    <t>Уплата налогов, сборов и иных платежей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</si>
  <si>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</si>
  <si>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</si>
  <si>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</si>
  <si>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</si>
  <si>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320</t>
  </si>
  <si>
    <t>400</t>
  </si>
  <si>
    <t>410</t>
  </si>
  <si>
    <t>Капитальные вложения в объекты государственной (муниципальной) собственности</t>
  </si>
  <si>
    <t>Бюджетные инвестиции</t>
  </si>
  <si>
    <t>110</t>
  </si>
  <si>
    <t>500</t>
  </si>
  <si>
    <t>Межбюджетные трансферты</t>
  </si>
  <si>
    <t>600</t>
  </si>
  <si>
    <t>700</t>
  </si>
  <si>
    <t>Обслуживание государственного (муниципального) долга</t>
  </si>
  <si>
    <t>Вр</t>
  </si>
  <si>
    <t>Расходы на выплаты персоналу казенных учреждений</t>
  </si>
  <si>
    <t>Предоставление субсидий бюджетным, автономным учреждениям и иным некоммерческим организациям</t>
  </si>
  <si>
    <t>Социальные выплаты гражданам, кроме публичных нормативных социальных выплат</t>
  </si>
  <si>
    <t>610</t>
  </si>
  <si>
    <t>Администрация Кадошкинского муниципального района Республики Мордовия</t>
  </si>
  <si>
    <t>Финансовое управление администрации Кадошкинского муниципального района Республики Мордовия</t>
  </si>
  <si>
    <t>Основное мероприятие "Развитие общего образования"</t>
  </si>
  <si>
    <t>Основное мероприятие "Профилактика административных правонарушений"</t>
  </si>
  <si>
    <t>Основное мероприятие "Реализация государственных полномочий по ведению учета граждан, нуждающихся в улучшении жилищных условий, которые в соответствии с действующим законодательством имеют право на государственную поддержку в строительстве и приобретении жилья"</t>
  </si>
  <si>
    <t>Основное мероприятие "Профилактика безнадзорности и правонарушений несовершеннолетних"</t>
  </si>
  <si>
    <t>Основное мероприятие "Иные мероприятия"</t>
  </si>
  <si>
    <t>Основное мероприятие "Управление земельными ресурсами"</t>
  </si>
  <si>
    <t>Основное мероприятие "Управление муниципальным имуществом"</t>
  </si>
  <si>
    <t>Основное мероприятие "Основная деятельность ЕДДС  Кадошкинского муниципального района Республики Мордовия"</t>
  </si>
  <si>
    <t>Непрограммные расходы в рамках обеспечения деятельности Аппарата администрации Кадошкинского муниципального района</t>
  </si>
  <si>
    <t>Основное мероприятие "Организация отдыха и оздоровления детей"</t>
  </si>
  <si>
    <t>Субсидии бюджетным учреждениям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</si>
  <si>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</si>
  <si>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</si>
  <si>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Муниципальная программа развития сельского хозяйства и урегулирования рынков сельскохозяйственной продукции, сырья и продовольствия Кадошкинского муниципального района Республики Мордовия на 2013-2025 годы</t>
  </si>
  <si>
    <t>Муниципальная программа "Развитие жилищного строительства на территории Кадошкинского муниципального района на 2019-2025 годы"</t>
  </si>
  <si>
    <t xml:space="preserve">Основное мероприятие "Реализация Молодежной политики и патриотическое воспитание в Кадошкинском муниципальном районе" </t>
  </si>
  <si>
    <t>Субвенции местным бюджетам на выполнение передаваемых полномочий субъектов Российской Федерации</t>
  </si>
  <si>
    <t>Субвенции бюджетам на государственную регистрацию актов гражданского состояния</t>
  </si>
  <si>
    <t>Осуществление государственных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</si>
  <si>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Основное мероприятие "Совершенствование бюджетного процесса в Кадошкинском муниципальном районе, совершенствование процедуры составления и организации исполнения бюджета Кадошкинского муниципального района"</t>
  </si>
  <si>
    <t>Защита населения и территории от чрезвычайных ситуаций природного и техногенного характера, гражданская оборона</t>
  </si>
  <si>
    <t>Мероприятия, связанные с предупреждением, профилактикой и устранением последствий распространения коронавирусной инфекции на территории Кадошкинского муниципального района</t>
  </si>
  <si>
    <t>42030</t>
  </si>
  <si>
    <t>Мероприятия по организации отдыха и оздоровления детей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</si>
  <si>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</si>
  <si>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</si>
  <si>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</si>
  <si>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Дотации бюджетам муниципальных районов на выравнивание бюджетной обеспеченности из бюджета субъекта Российской Федерации
</t>
  </si>
  <si>
    <t xml:space="preserve">Привлечение кредитов от кредитных организаций в валюте Российской Федерации
</t>
  </si>
  <si>
    <t xml:space="preserve"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
</t>
  </si>
  <si>
    <t>№ п/п</t>
  </si>
  <si>
    <t>ВИДЫ ЗАИМСТВОВАНИЙ</t>
  </si>
  <si>
    <t>I</t>
  </si>
  <si>
    <t>в том числе</t>
  </si>
  <si>
    <t>Объем привлечения</t>
  </si>
  <si>
    <t>Объем средств, напрвляемых на погашение основной суммы долга</t>
  </si>
  <si>
    <t>Бюджетные кредиты от других бюджетов бюджетной системы Российской Федерации</t>
  </si>
  <si>
    <t xml:space="preserve">Расходы на выплаты по оплате труда работников органов местного самоуправления </t>
  </si>
  <si>
    <t xml:space="preserve">Расходы на обеспечение функций органов местного самоуправленя </t>
  </si>
  <si>
    <t>Мероприятия, связанные с муниципальным управлением</t>
  </si>
  <si>
    <t>Осуществление государственных полномочий Республики Мордовия 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</si>
  <si>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</si>
  <si>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Расходы на выплаты по оплате труда работников органов местного самоуправления</t>
  </si>
  <si>
    <t>Осуществление государственных полномочий Республики Мордовия по предоставлению стипендии студентам, обучающимся по очной форме обучения за счет бюджетных ассигнований федерального бюджета, республиканского бюджета Республики Мордовия по сельскохозяйственным профессиям, специальностям,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</si>
  <si>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 xml:space="preserve">Единая субвенция местным бюджетам 
</t>
  </si>
  <si>
    <t xml:space="preserve">Единая субвенция бюджетам муниципальных районов </t>
  </si>
  <si>
    <t>Приложение 2</t>
  </si>
  <si>
    <t>расходы</t>
  </si>
  <si>
    <t>доходы</t>
  </si>
  <si>
    <t xml:space="preserve">Наименование </t>
  </si>
  <si>
    <t>Прз</t>
  </si>
  <si>
    <t>Приложение 3</t>
  </si>
  <si>
    <t>Приложение 4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</si>
  <si>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</si>
  <si>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</si>
  <si>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Таблица 1</t>
  </si>
  <si>
    <t>Таблица 3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</si>
  <si>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</si>
  <si>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2023 год</t>
  </si>
  <si>
    <t>2024 год</t>
  </si>
  <si>
    <t>код</t>
  </si>
  <si>
    <t xml:space="preserve"> поселение</t>
  </si>
  <si>
    <t>Сумма (тыс. руб.)</t>
  </si>
  <si>
    <t>Приложение 8</t>
  </si>
  <si>
    <t>Сумма (тыс. рублей)</t>
  </si>
  <si>
    <t>Приложение 9</t>
  </si>
  <si>
    <t xml:space="preserve">Расходы на выплаты по оплате труда высшего должностного лица </t>
  </si>
  <si>
    <t>Муниципальная программа "Развитие жилищного строительства на территории Кадошкинского муниципального района на 2021-2025 годы"</t>
  </si>
  <si>
    <t>Осуществление переданных полномочий Российской Федерации на государственную регистрацию актов гражданского состояния</t>
  </si>
  <si>
    <t>59300</t>
  </si>
  <si>
    <t>Резервный фонд Администрации Кадошкинского муниципального района Республики Мордовия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</si>
  <si>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</si>
  <si>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</si>
  <si>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субсидии</t>
  </si>
  <si>
    <t>Прочие субсидии бюджетам муниципальных районов</t>
  </si>
  <si>
    <t>Непрограммные расходы в рамках обеспечения деятельности главных распорядителей средств бюджета Кадошкинского муниципального района Республики Мордовия</t>
  </si>
  <si>
    <t>Непрограммные расходы главных распорядителей средств бюджета Кадошкинского муниципального района Республики Мордовия</t>
  </si>
  <si>
    <t>Прочие межбюджетные трансферты общего характера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</si>
  <si>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</si>
  <si>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</si>
  <si>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Субсидии</t>
  </si>
  <si>
    <t>520</t>
  </si>
  <si>
    <t>Наименование поселения</t>
  </si>
  <si>
    <t>(тыс.руб.)</t>
  </si>
  <si>
    <t>Осуществление государственных полномочий Республики Мордовия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 в границах соответствующего муниципального образования</t>
  </si>
  <si>
    <t>77580</t>
  </si>
  <si>
    <t>Осуществление государственных полномочий Республики Мордовия по предоставлению ежемесячной денежной выплаты молодым специалистам,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</si>
  <si>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налоговые и неналоговые доходы</t>
  </si>
  <si>
    <t>Осуществление государственных полномочий Республики Мордовия по предоставлению компенсационной выплаты молодым специалистам,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</si>
  <si>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2025 год</t>
  </si>
  <si>
    <t xml:space="preserve">к решению Совета депутатов Кадошкинского муниципального района Республики Мордовия "О бюджете Кадошкинского муниципального района                                                                                                                                                     Республики Мордовия на 2023 год и на                                                                                                                              плановый период 2024 и 2025 годов
</t>
  </si>
  <si>
    <t>Приложение 1</t>
  </si>
  <si>
    <t>Наименование дохода</t>
  </si>
  <si>
    <t>Местные бюджеты,%</t>
  </si>
  <si>
    <t>Бюджет муниципального района</t>
  </si>
  <si>
    <t>Бюджеты поселений</t>
  </si>
  <si>
    <t>Доходы от федеральных налогов и сборов</t>
  </si>
  <si>
    <t>В части погашения задолженности и перерасчетов по отмененным налогам, сборам и иным обязательным платежам</t>
  </si>
  <si>
    <t>Земельный налог (по обязательствам, возникшим до 1 января 2006 года), мобилизуемый на территориях поселений</t>
  </si>
  <si>
    <t>Налог с продаж</t>
  </si>
  <si>
    <t>Налог, взимаемый в виде стоимости патента в связи с применением упрощенной системы налогообложения (за налоговые периоды  с 1 января 2011 года по 1 января 2013 года)</t>
  </si>
  <si>
    <t>Налог на рекламу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</si>
  <si>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</si>
  <si>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Лицензионный сбор за право торговли спиртными напитками</t>
  </si>
  <si>
    <t>Прочие местные налоги и сборы</t>
  </si>
  <si>
    <t>В части доходов от оказания платных услуг (работ) и компенсации затрат государства</t>
  </si>
  <si>
    <t>Прочие доходы от оказания платных услуг (работ) получателями средств бюджетов муниципальных районов</t>
  </si>
  <si>
    <t>Прочие доходы от оказания платных услуг (работ) получателями средств бюджетов поселений</t>
  </si>
  <si>
    <t>Прочие доходы от компенсации затрат бюджетов муниципальных районов</t>
  </si>
  <si>
    <t>Прочие доходы от компенсации затрат бюджетов поселений</t>
  </si>
  <si>
    <t>В части административных платежей и сборов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</si>
  <si>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</si>
  <si>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Платежи, взимаемые органами местного самоуправления (организациями) поселений за выполнение определенных функций</t>
  </si>
  <si>
    <t>В части штрафов, санкций, возмещение ущерба</t>
  </si>
  <si>
    <t>Доходы от возмещения ущерба при возникновении страховых случаев, когда выгодоприобретателями выступают получатели средств бюджетов муниципальных районов</t>
  </si>
  <si>
    <t>Доходы от возмещения ущерба при возникновении страховых случаев, когда выгодоприобретателями выступают получатели средств бюджетов поселений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</si>
  <si>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</si>
  <si>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</si>
  <si>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</si>
  <si>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поселений)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</si>
  <si>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</si>
  <si>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Прочие поступления от денежных взысканий (штрафов) и иных сумм в возмещение ущерба, зачисляемые в бюджеты поселений</t>
  </si>
  <si>
    <t>В части прочих неналоговых доходов</t>
  </si>
  <si>
    <t>Невыясненные поступления, зачисляемые в бюджеты муниципальных районов</t>
  </si>
  <si>
    <t>Невыясненные поступления, зачисляемые в бюджеты поселений</t>
  </si>
  <si>
    <t>Прочие неналоговые доходы бюджетов муниципальных районов</t>
  </si>
  <si>
    <t>Прочие неналоговые доходы бюджетов поселений</t>
  </si>
  <si>
    <t xml:space="preserve">к решению Совета депутатов Кадошкинского муниципального района Республики Мордовия "О бюджете Кадошкинского муниципального района Республики Мордовия на 2023 год и на плановый период 2024 и 2025 годов
</t>
  </si>
  <si>
    <t>НОРМАТИВЫ 
РАСПРЕДЕЛЕНИЯ ДОХОДОВ МЕЖДУ БЮДЖЕТОМ КАДОШКИНСКОГО МУНИЦИПАЛЬНОГО РАЙОНА РЕСПУБЛИКИ МОРДОВИЯ И БЮДЖЕТАМИ ПОСЕЛЕНИЙ НА 2023 ГОД И НА ПЛАНОВЫЙ ПЕРИОД 2024 И 2025 ГОДОВ
 (в процентах от сумм, зачисляемых в консолидированный бюджет  
Кадошкинского муниципального района Республики Мордовия)</t>
  </si>
  <si>
    <t xml:space="preserve"> ОБЪЕМ 
БЕЗВОЗМЕЗДНЫХ ПОСТУПЛЕНИЙ В БЮДЖЕТ КАДОШКИНСКОГО МУНИЦИПАЛЬНОГО РАЙОНА  РЕСПУБЛИКИ МОРДОВИЯ НА 2023 ГОД И НА ПЛАНОВЫЙ ПЕРИОД 2024 И 2025 ГОДОВ
</t>
  </si>
  <si>
    <t xml:space="preserve">ПРОГРАММА 
МУНИЦИПАЛЬНЫХ ВНУТРЕННИХ ЗАИМСТВОВАНИЙ КАДОШКИНСКОГО МУНИЦИПАЛЬНОГО РАЙОНА РЕСПУБЛИКИ МОРДОВИЯ НА 2023 ГОД И 
НА ПЛАНОВЫЙ ПЕРИОД 2024 И 2025 ГОДОВ </t>
  </si>
  <si>
    <t xml:space="preserve">к решению Совета депутатов Кадошкинского муниципального района Республики Мордовия "О бюджете Кадошкинского муниципального района Республики Мордовия на 2023 год и на                                                                                                                              плановый период 2024 и 2025 годов
</t>
  </si>
  <si>
    <t>ВЕДОМСТВЕННАЯ СТРУКТУРА 
РАСХОДОВ БЮДЖЕТА КАДОШКИНСКОГО МУНИЦИПАЛЬНОГО РАЙОНА РЕСПУБЛИКИ МОРДОВИЯ НА 2023 ГОД И НА ПЛАНОВЫЙ ПЕРИОД 2024 И 2025 ГОДОВ</t>
  </si>
  <si>
    <t>РАСПРЕДЕЛЕНИЕ 
БЮДЖЕТНЫХ АССИГНОВАНИЙ БЮДЖЕТА КАДОШКИНСКОГО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 И НА ПЛАНОВЫЙ ПЕРИОД 2024 И 2025 ГОДОВ</t>
  </si>
  <si>
    <t>РАСПРЕДЕЛЕНИЕ 
БЮДЖЕТНЫХ АССИГНОВАНИЙ БЮДЖЕТА КАДОШКИНСКОГО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НА 2023 ГОД И НА ПЛАНОВЫЙ ПЕРИОД 2024 И 2025 ГОДОВ</t>
  </si>
  <si>
    <t>РАСПРЕДЕЛЕНИЕ 
ДОТАЦИЙ НА ВЫРАВНИВАНИЕ БЮДЖЕТНОЙ ОБЕСПЕЧЕННОСТИ ПОСЕЛЕНИЙ НА 2023 ГОД И НА ПЛАНОВЫЙ ПЕРИОД 2024 И 2025 ГОДОВ</t>
  </si>
  <si>
    <t>ИСТОЧНИКИ 
ВНУТРЕННЕГО ФИНАНСИРОВАНИЯ ДЕФИЦИТА БЮДЖЕТА КАДОШКИНСКОГО МУНИЦИПАЛЬНОГО РАЙОНА РЕСПУБЛИКИ МОРДОВИЯ НА 2023 ГОД И НА ПЛАНОВЫЙ ПЕРИОД 2024 и 2025 ГОДОВ</t>
  </si>
  <si>
    <t>РАСПРЕДЕЛЕНИЕ 
БЮДЖЕТНЫХ АССИГНОВАНИЙ БЮДЖЕТА КАДОШКИНСКОГО МУНИЦИПАЛЬНОГО РАЙОНА РЕСПУБЛИКИ МОРДОВИЯ НА ОСУЩЕСТВЛЕНИЕ БЮДЖЕТНЫХ ИНВЕСТИЦИЙ В ФОРМЕ КАПИТАЛЬНЫХ ВЛОЖЕНИЙ В ОБЪЕКТЫ МУНИЦИПАЛЬНОЙ СОБСТВЕННОСТИ НА 2023 ГОД И НА ПЛАНОВЫЙ ПЕРИОД 2024 И 2025 ГОДОВ</t>
  </si>
  <si>
    <t>Муниципальная программа "Развитие физической культуры и спорта в Кадошкинском муниципальном районе Республики Мордовия на 2019-2025 годы"</t>
  </si>
  <si>
    <t>Муниципальная программа "Развитие культуры и туризма в Кадошкинском муниципальном районе Республики Мордовия на 2017-2025 годы"</t>
  </si>
  <si>
    <t>Муниципальная программа "Безопасностность жизнедеятельности населения и территорий Кадошкинского муниципального района на 2020-2025 годы</t>
  </si>
  <si>
    <t>4</t>
  </si>
  <si>
    <t>7</t>
  </si>
  <si>
    <t>Подпрограмма «Развитие ветеринарной службы Кадошкинского муниципального района Республики Мордовия»</t>
  </si>
  <si>
    <t>Муниципальная программа Кадошкинского муниципального района «Дополнительные меры социальной поддержки, социальной помощи на 2019-2025 годы»</t>
  </si>
  <si>
    <t>Муниципальная программа Кадошкинского муниципального района "Развитие дорожного хозяйства, автомобильных дорого и транспортного обслуживания Кадошкинского муниципального района на 2019-2025 годы"</t>
  </si>
  <si>
    <t>Муниципальная программа "Комплексная программа по усилению борьбы с преступностью и профилактике правонарушений на 2020-2025 год"</t>
  </si>
  <si>
    <t>Муниципальная программа "Гармонизация межнациональных и межконфессиональных отношений в Кадошкинском муниципальном районе на 2014-2025 годы"</t>
  </si>
  <si>
    <t>Муниципальная программа "Развитие  малого и среднего предпринимательства в Кадошкинском муниципальном районе на 2019-2025 годы"</t>
  </si>
  <si>
    <t>Муниципальная программа "Профилактика терроризма и экстремизма, а также минимизации  и (или) ликвидации последствий проявления терроризма и экстремизма на территории Кадошкинского муниципального района на 2019 - 2025 годы</t>
  </si>
  <si>
    <t>Муниципальная программа Управление муниципальным имуществом и земельными ресурсами на территории Кадошкинского муниципального района на 2017-2025 годы"</t>
  </si>
  <si>
    <t xml:space="preserve">Основное мероприятие "Оплата взносов на капитальный ремонт общего имущества в многоквартирном доме" </t>
  </si>
  <si>
    <t>Основное мероприятие "Реализация полномочий республики Мордовия по назначению и предоставлению единовременной денежной выплаты на капитальный ремонт жилых помещений, единственными собственниками которых являются дети-сироты и дети, оставшиеся без попечения родителей, а также лица из числа детей-сирот и детей, оставшихся без попечения родителей"</t>
  </si>
  <si>
    <t>Основное мероприятие "Реализация мероприятий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  в границах соответствующего муниципального образования</t>
  </si>
  <si>
    <t>Основное мероприятие "Организация мероприятий при осуществлении деятельности по обращению с животными без владельцев"</t>
  </si>
  <si>
    <t>Муниципальная программа "Развитие муниципальной службы в Кадошкинском муниципальном районе на 2019-2025 года"</t>
  </si>
  <si>
    <t>Муниципальная программа "Развитие культуры и туризма в Кадошкинском муниципальном районе Республики мордовия на 2017-2025 годы"</t>
  </si>
  <si>
    <t>Муниципальная программа "Профилактика терроризма и экстремизма, а также минимизации  и (или) ликвидации последствий проявления терроризма и экстремизма на территории Кадошкинского муниципального района на 2019 - 2025</t>
  </si>
  <si>
    <t>Муниципальная программа  "Развитие молодежной политики и патриотическое воспитание в Кадошкинском муниципальном районе  на 2016 -2025 годы"</t>
  </si>
  <si>
    <t>Муниципальная программа "Развитие образования в Кадошкинском муниципальном районе Республики Мордовия на 2016-2026 годы"</t>
  </si>
  <si>
    <t>Мунициальная программа "Развитие образования в Кадошкинском муниципальном районе Республики Мордовия на 2016-2026 годы"</t>
  </si>
  <si>
    <t>Муниципальная программа "Управление муниципальным имуществом и земельными ресурсами на территории Кадошкинского муниципального района на 2017-2025 годы"</t>
  </si>
  <si>
    <t>Муниципальная программа "Комплексная программа по усилению борьбы с преступностью и профилактике правонарушений на 2020-2025 годы"</t>
  </si>
  <si>
    <t>Муниципальная программа "Развитие дорожного хозяйства, автомобильных дорог и транспортного обслуживания Кадошкинского муниципального района на 2019-2025 годы"</t>
  </si>
  <si>
    <t>Муниципальная программа "Безопасностность жизнедеятельности населения Кадошкинского муниципального района на 2020 - 2025 годы</t>
  </si>
  <si>
    <t>Муниципальная программа Кадошкинского муниципального района Республики Мордовия "Развитие жилищного строительства на территории Кадошкинского муниципального района на 2021-2025 годы"</t>
  </si>
  <si>
    <t xml:space="preserve">Муниципальная программа «Развитие муниципальной службы в Кадошкинском муниципальном районе Республики Мордовия на 2019 - 2025 годы»
</t>
  </si>
  <si>
    <t>Муниципальная программа Кадошкинского муниципального района Республики Мордовия «Дополнительные меры социальной поддержки, социальной помощи на 2019-2025 годы»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</si>
  <si>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</si>
  <si>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</si>
  <si>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 xml:space="preserve">Подпрограмма «Обеспечение жильем молодых семей»
</t>
  </si>
  <si>
    <t>Основное мероприятие "Обеспечение жильем отдельных категорий граждан"</t>
  </si>
  <si>
    <t>Предоставление молодым семьям социальных выплат на строительство или приобретение жилья</t>
  </si>
  <si>
    <t>L4970</t>
  </si>
  <si>
    <t>Коммунальное хозяйство</t>
  </si>
  <si>
    <t>Основное мероприятие "Пополнение муниципальных аварийных резервов материальных ресурсов "</t>
  </si>
  <si>
    <t>Текущий и капитальный ремонт объектов теплоснабжения, водоснабжения и водоотведения, находящихся в муниципальной собственности</t>
  </si>
  <si>
    <t>S6230</t>
  </si>
  <si>
    <t>22</t>
  </si>
  <si>
    <t>L5762</t>
  </si>
  <si>
    <t>Строительство (приобретение) жилья, предоставляемого по договору найма жилого помещения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</si>
  <si>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</si>
  <si>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Таблица 4</t>
  </si>
  <si>
    <t>44101</t>
  </si>
  <si>
    <t>Транспорт</t>
  </si>
  <si>
    <t>Организация транспортного обслуживания населения по муниципальным маршрутам на территории Республики Мордовия</t>
  </si>
  <si>
    <t>S6340</t>
  </si>
  <si>
    <t>Таблица 5</t>
  </si>
  <si>
    <t>Распределение                                                                                                                                                                                                                                                                                  иных межбюджетных трансфертов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 на 2022 год и плановый период 2023 и 2024 годов</t>
  </si>
  <si>
    <t>Распределение                                                                                                                                                                                                                                                                                    иных межбюджетных трансфертов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на 2023 год и плановый период 2024 и 2025 годов</t>
  </si>
  <si>
    <t>Распределение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 на 2023 год</t>
  </si>
  <si>
    <t>Таблица 2</t>
  </si>
  <si>
    <t>Муниципальная программа Кадошкинского муниципального района "Комплексное развитие сельских территорий Кадошкинского муниципального района Республики Мордовия на 2020 - 2025 гг."</t>
  </si>
  <si>
    <t>3704,1</t>
  </si>
  <si>
    <t xml:space="preserve">Основное мероприятие "Строительство (приобретение) жилья, предоставляемого по договору найма жилого помещенияй" </t>
  </si>
  <si>
    <t>Иные межбюджетные трансферты на осуществление полномочий по утверждению генеральных планов поселения, правил землепользования и застройки, утверждению подготовленной на основе генеральных планов поселения документации по планировке территории, выдаче градостроительного плана земельного участка, расположенного в границах поселения</t>
  </si>
  <si>
    <t>44107</t>
  </si>
  <si>
    <t>Основное мероприятие "Организация транспортного обслуживания населения по муниципальным маршрутам на территории Республики Мордовия"</t>
  </si>
  <si>
    <t>Подпрограмма "Финансовая поддержка социально ориентированным организациям"</t>
  </si>
  <si>
    <t>Распределение                                                                                                                                                                                                                                                                                      иных межбюджетных трансфертов на осуществление полномочий по утверждению генеральных планов поселения, правил землепользования и застройки, утверждению подготовленной на основе генеральных планов поселения документации по планировке территории, выдаче градостроительного плана земельного участка, расположенного в границах поселения на 2022 год                                                       и плановый период 2023 и 2024 годов</t>
  </si>
  <si>
    <t>23</t>
  </si>
  <si>
    <t>Муниципальная программа "«Противодействие коррупции в Кадошкинском муниципальном районе на 2021-2025 годы»"</t>
  </si>
  <si>
    <t>Основное мероприятие "Мероприятия, направленные на противодействие коррупции"</t>
  </si>
  <si>
    <t>Мероприятия по противодействию и профилактике коррупции</t>
  </si>
  <si>
    <t>42380</t>
  </si>
  <si>
    <t>42040</t>
  </si>
  <si>
    <t>36</t>
  </si>
  <si>
    <t>Муниципальная программа "Укрепление общественного здоровья населения Кадошкинского муниципального района" на 2020-2025 годы</t>
  </si>
  <si>
    <t>Основное мероприятие "Укрепление общественного здоровья населения Кадошкинского муниципального района"</t>
  </si>
  <si>
    <t>Муниципальная программа «Противодействие коррупции в Кадошкинском муниципальном районе на 2021-2025 годы»"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</si>
  <si>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</si>
  <si>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</si>
  <si>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 xml:space="preserve"> 2 00 00000 00 0000 000</t>
  </si>
  <si>
    <t xml:space="preserve"> 2 02 10000 00 0000 150</t>
  </si>
  <si>
    <t xml:space="preserve"> 2 02 15001 00 0000 150</t>
  </si>
  <si>
    <t xml:space="preserve"> 2 02 15001 05 0000 150</t>
  </si>
  <si>
    <t xml:space="preserve"> 2 02 15002 00 0000 150</t>
  </si>
  <si>
    <t xml:space="preserve"> 2 02 15002 05 0000 150</t>
  </si>
  <si>
    <t xml:space="preserve"> 2 02 20000 00 0000 150</t>
  </si>
  <si>
    <t xml:space="preserve"> 2 02 25304 00 0000 150</t>
  </si>
  <si>
    <t xml:space="preserve"> 2 02 25304 05 0000 150</t>
  </si>
  <si>
    <t xml:space="preserve"> 2 02 25497 00 0000 150</t>
  </si>
  <si>
    <t xml:space="preserve"> 2 02 25497 05 0000 150</t>
  </si>
  <si>
    <t xml:space="preserve"> 2 02 27576 00 0000150</t>
  </si>
  <si>
    <t xml:space="preserve"> 202 27576 05 0000 150</t>
  </si>
  <si>
    <t xml:space="preserve"> 2 02 29999 00 0000 150</t>
  </si>
  <si>
    <t xml:space="preserve"> 2 02 29999 05 0000 150</t>
  </si>
  <si>
    <t xml:space="preserve"> 2 02 30000 00 0000 150</t>
  </si>
  <si>
    <t>2 02 30024 00 0000 150</t>
  </si>
  <si>
    <t xml:space="preserve"> 2 02 30024 05 0000 150</t>
  </si>
  <si>
    <t xml:space="preserve"> 2 02 30027 00 0000 150</t>
  </si>
  <si>
    <t xml:space="preserve"> 2 02 30027 05 0000 150</t>
  </si>
  <si>
    <t xml:space="preserve"> 2 02 35082 00 0000 150</t>
  </si>
  <si>
    <t xml:space="preserve"> 2 02 35082 05 0000 150</t>
  </si>
  <si>
    <t xml:space="preserve"> 2 02 35930 00 0000 150</t>
  </si>
  <si>
    <t xml:space="preserve"> 2 02 35930 05 0000 150</t>
  </si>
  <si>
    <t xml:space="preserve"> 2 02 39998 00 0000 150</t>
  </si>
  <si>
    <t xml:space="preserve"> 2 02 39998 05 0000 150</t>
  </si>
  <si>
    <t xml:space="preserve"> 2 02 40000 00 0000 150</t>
  </si>
  <si>
    <t xml:space="preserve"> 2 02 45303 00 0000 150</t>
  </si>
  <si>
    <t xml:space="preserve"> 2 02 45303 05 0000 150</t>
  </si>
  <si>
    <t xml:space="preserve"> 2 07 05030 05 0000 150</t>
  </si>
  <si>
    <t>Прочие безвозмездные поступления в бюджеты муниципальных районов</t>
  </si>
  <si>
    <t>Прочие безвозмездные поступления</t>
  </si>
  <si>
    <t xml:space="preserve"> 2 07 00000 00 0000 150</t>
  </si>
  <si>
    <t xml:space="preserve"> 2 07 05000 05 0000 150</t>
  </si>
  <si>
    <t xml:space="preserve"> 2 02 45179 00 0000 150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</si>
  <si>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</si>
  <si>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</si>
  <si>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Cтимулирование применения специального налогового режима "Налог на профессиональный доход"</t>
  </si>
  <si>
    <t>78050</t>
  </si>
  <si>
    <t xml:space="preserve"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</si>
  <si>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 xml:space="preserve"> 2 02 45179 05 0000 150</t>
  </si>
  <si>
    <t xml:space="preserve"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</si>
  <si>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</si>
  <si>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</si>
  <si>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</si>
  <si>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</si>
  <si>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2 02 25519 05 0000 150</t>
  </si>
  <si>
    <t>2 02 25519 00 0000 150</t>
  </si>
  <si>
    <t>Субсидия бюджетам муниципальных районов на поддержку отрасли культуры</t>
  </si>
  <si>
    <t>Субсидия бюджетам  на поддержку отрасли культуры</t>
  </si>
  <si>
    <t xml:space="preserve"> 2 02 49999 00 0000 150</t>
  </si>
  <si>
    <t xml:space="preserve"> 2 02 49999 05 0000 150</t>
  </si>
  <si>
    <t>Основное мероприятие "Обеспечение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организаций"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</si>
  <si>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</si>
  <si>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53030</t>
  </si>
  <si>
    <t>Региональный проект "Патриотическое воспитание граждан Российской Федерации"</t>
  </si>
  <si>
    <t>EB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</si>
  <si>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</si>
  <si>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51790</t>
  </si>
  <si>
    <t>Основное мероприятие "Обеспечение развития и укрепления материально-технической базы домов культуры в населенных пунктах с числом жителей до 50 тысяч человек"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</si>
  <si>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</si>
  <si>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</si>
  <si>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-4,040</t>
  </si>
  <si>
    <t>А2</t>
  </si>
  <si>
    <t>55195</t>
  </si>
  <si>
    <t>Региональный проект "Творческие люди"</t>
  </si>
  <si>
    <t>Государственная поддержка лучших сельских учреждений культуры</t>
  </si>
  <si>
    <t>Основное мероприятие "Организация предоставления бесплатного двухразового питания в муниципальных общеобразовательных организациях членам семей военнослужащих, обучающимся, осваивающим образовательные программы начального общего, основного общего и среднего общего образования"</t>
  </si>
  <si>
    <t>Организация предоставления бесплатного двухразового питания в муниципальных общеобразовательных организациях членам семей военнослужащих, обучающимся, осваивающим образовательные программы начального общего, основного общего и среднего общего образования</t>
  </si>
  <si>
    <t>42650</t>
  </si>
  <si>
    <t>Присмотр и уход за детьми военнослужащих в муниципальных образовательных организациях, реализующих образовательную программу дошкольного образования</t>
  </si>
  <si>
    <t>42660</t>
  </si>
  <si>
    <t>Основное мероприятие "Присмотр и уход за детьми военнослужащих в муниципальных образовательных организациях, реализующих образовательную программу дошкольного образования"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</si>
  <si>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</si>
  <si>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внутригородских муниципальных образований городов федерального значения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</si>
  <si>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</si>
  <si>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</si>
  <si>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</si>
  <si>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Мероприятия в области охраны окружающей среды</t>
  </si>
  <si>
    <t>42050</t>
  </si>
  <si>
    <t>Другие вопросы в области охраны окружающей среды</t>
  </si>
  <si>
    <t>Охрана окружающей среды</t>
  </si>
  <si>
    <t>269,6+46,4</t>
  </si>
  <si>
    <t>-236,7+180,7</t>
  </si>
  <si>
    <t>налог на имущество</t>
  </si>
  <si>
    <t>-170+12,1</t>
  </si>
</sst>
</file>

<file path=xl/styles.xml><?xml version="1.0" encoding="utf-8"?>
<styleSheet xmlns="http://schemas.openxmlformats.org/spreadsheetml/2006/main">
  <numFmts count="19">
    <numFmt numFmtId="170" formatCode="_-* #,##0.00&quot;р.&quot;_-;\-* #,##0.00&quot;р.&quot;_-;_-* &quot;-&quot;??&quot;р.&quot;_-;_-@_-"/>
    <numFmt numFmtId="171" formatCode="_-* #,##0.00_р_._-;\-* #,##0.00_р_._-;_-* &quot;-&quot;??_р_._-;_-@_-"/>
    <numFmt numFmtId="175" formatCode="_(* #,##0.00_);_(* \(#,##0.00\);_(* &quot;-&quot;??_);_(@_)"/>
    <numFmt numFmtId="176" formatCode="0.0"/>
    <numFmt numFmtId="177" formatCode="#,##0.0"/>
    <numFmt numFmtId="178" formatCode="_-* #,##0.0_р_._-;\-* #,##0.0_р_._-;_-* &quot;-&quot;??_р_._-;_-@_-"/>
    <numFmt numFmtId="179" formatCode="0.000"/>
    <numFmt numFmtId="180" formatCode="0.00000"/>
    <numFmt numFmtId="181" formatCode="#,##0.000"/>
    <numFmt numFmtId="182" formatCode="#,##0.00000"/>
    <numFmt numFmtId="183" formatCode="#,##0.0000"/>
    <numFmt numFmtId="184" formatCode="000000"/>
    <numFmt numFmtId="186" formatCode="_-* #,##0.0_р_._-;\-* #,##0.0_р_._-;_-* \-??_р_._-;_-@_-"/>
    <numFmt numFmtId="187" formatCode="_-* #,##0.0_р_._-;\-* #,##0.0_р_._-;_-* &quot;-&quot;?_р_._-;_-@_-"/>
    <numFmt numFmtId="188" formatCode="0.000000"/>
    <numFmt numFmtId="190" formatCode="#,##0.0_ ;\-#,##0.0\ "/>
    <numFmt numFmtId="195" formatCode="0.0000"/>
    <numFmt numFmtId="200" formatCode="#,##0.000000"/>
    <numFmt numFmtId="205" formatCode="_-* #,##0.00\ _₽_-;\-* #,##0.00\ _₽_-;_-* &quot;-&quot;?\ _₽_-;_-@_-"/>
  </numFmts>
  <fonts count="65">
    <font>
      <sz val="10"/>
      <name val="Arial"/>
    </font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22"/>
      <name val="Times New Roman"/>
      <family val="1"/>
      <charset val="204"/>
    </font>
    <font>
      <sz val="20"/>
      <name val="Times New Roman"/>
      <family val="1"/>
      <charset val="204"/>
    </font>
    <font>
      <sz val="14"/>
      <name val="Arial"/>
      <family val="2"/>
      <charset val="204"/>
    </font>
    <font>
      <b/>
      <sz val="20"/>
      <name val="Times New Roman"/>
      <family val="1"/>
      <charset val="204"/>
    </font>
    <font>
      <sz val="2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sz val="11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b/>
      <sz val="11"/>
      <name val="Arial"/>
      <family val="2"/>
      <charset val="204"/>
    </font>
    <font>
      <sz val="11"/>
      <name val="Calibri"/>
      <family val="2"/>
    </font>
    <font>
      <sz val="6"/>
      <name val="Arial"/>
      <family val="2"/>
      <charset val="204"/>
    </font>
    <font>
      <sz val="9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i/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Verdana"/>
      <family val="2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color indexed="63"/>
      <name val="Arial"/>
      <family val="2"/>
    </font>
    <font>
      <b/>
      <sz val="12"/>
      <color indexed="8"/>
      <name val="Times New Roman"/>
      <family val="1"/>
      <charset val="1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4"/>
      <color indexed="63"/>
      <name val="Times New Roman"/>
      <family val="1"/>
      <charset val="204"/>
    </font>
    <font>
      <b/>
      <sz val="1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2"/>
      <name val="Times New Roman"/>
      <family val="1"/>
      <charset val="1"/>
    </font>
    <font>
      <sz val="24"/>
      <name val="Times New Roman"/>
      <family val="1"/>
      <charset val="204"/>
    </font>
    <font>
      <b/>
      <sz val="2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8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FFFFFF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80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196">
    <xf numFmtId="0" fontId="0" fillId="0" borderId="0"/>
    <xf numFmtId="0" fontId="59" fillId="0" borderId="0">
      <alignment horizontal="left"/>
    </xf>
    <xf numFmtId="0" fontId="59" fillId="0" borderId="0">
      <alignment horizontal="left"/>
    </xf>
    <xf numFmtId="0" fontId="39" fillId="0" borderId="0"/>
    <xf numFmtId="0" fontId="22" fillId="0" borderId="0"/>
    <xf numFmtId="0" fontId="22" fillId="0" borderId="0"/>
    <xf numFmtId="0" fontId="59" fillId="0" borderId="0">
      <alignment horizontal="left"/>
    </xf>
    <xf numFmtId="4" fontId="4" fillId="0" borderId="31">
      <alignment horizontal="right"/>
    </xf>
    <xf numFmtId="4" fontId="4" fillId="0" borderId="32">
      <alignment horizontal="right"/>
    </xf>
    <xf numFmtId="49" fontId="4" fillId="0" borderId="0">
      <alignment horizontal="right"/>
    </xf>
    <xf numFmtId="0" fontId="4" fillId="0" borderId="33">
      <alignment horizontal="left" wrapText="1"/>
    </xf>
    <xf numFmtId="0" fontId="4" fillId="0" borderId="34">
      <alignment horizontal="left" wrapText="1" indent="1"/>
    </xf>
    <xf numFmtId="0" fontId="25" fillId="0" borderId="35">
      <alignment horizontal="left" wrapText="1"/>
    </xf>
    <xf numFmtId="0" fontId="4" fillId="4" borderId="0"/>
    <xf numFmtId="0" fontId="4" fillId="0" borderId="36"/>
    <xf numFmtId="0" fontId="4" fillId="0" borderId="0">
      <alignment horizontal="center"/>
    </xf>
    <xf numFmtId="0" fontId="22" fillId="0" borderId="36"/>
    <xf numFmtId="4" fontId="4" fillId="0" borderId="37">
      <alignment horizontal="right"/>
    </xf>
    <xf numFmtId="49" fontId="4" fillId="0" borderId="35">
      <alignment horizontal="center"/>
    </xf>
    <xf numFmtId="4" fontId="4" fillId="0" borderId="38">
      <alignment horizontal="right"/>
    </xf>
    <xf numFmtId="0" fontId="25" fillId="0" borderId="0">
      <alignment horizontal="center"/>
    </xf>
    <xf numFmtId="0" fontId="25" fillId="0" borderId="36"/>
    <xf numFmtId="0" fontId="4" fillId="0" borderId="39">
      <alignment horizontal="left" wrapText="1"/>
    </xf>
    <xf numFmtId="0" fontId="4" fillId="0" borderId="40">
      <alignment horizontal="left" wrapText="1" indent="1"/>
    </xf>
    <xf numFmtId="0" fontId="4" fillId="0" borderId="39">
      <alignment horizontal="left" wrapText="1" indent="2"/>
    </xf>
    <xf numFmtId="0" fontId="4" fillId="0" borderId="33">
      <alignment horizontal="left" wrapText="1" indent="2"/>
    </xf>
    <xf numFmtId="0" fontId="4" fillId="0" borderId="0">
      <alignment horizontal="center" wrapText="1"/>
    </xf>
    <xf numFmtId="49" fontId="4" fillId="0" borderId="36">
      <alignment horizontal="left"/>
    </xf>
    <xf numFmtId="49" fontId="4" fillId="0" borderId="41">
      <alignment horizontal="center" wrapText="1"/>
    </xf>
    <xf numFmtId="49" fontId="4" fillId="0" borderId="41">
      <alignment horizontal="left" wrapText="1"/>
    </xf>
    <xf numFmtId="49" fontId="4" fillId="0" borderId="41">
      <alignment horizontal="center" shrinkToFit="1"/>
    </xf>
    <xf numFmtId="49" fontId="4" fillId="0" borderId="31">
      <alignment horizontal="center" shrinkToFit="1"/>
    </xf>
    <xf numFmtId="0" fontId="4" fillId="0" borderId="34">
      <alignment horizontal="left" wrapText="1"/>
    </xf>
    <xf numFmtId="0" fontId="4" fillId="0" borderId="33">
      <alignment horizontal="left" wrapText="1" indent="1"/>
    </xf>
    <xf numFmtId="0" fontId="4" fillId="0" borderId="34">
      <alignment horizontal="left" wrapText="1" indent="2"/>
    </xf>
    <xf numFmtId="0" fontId="22" fillId="0" borderId="42"/>
    <xf numFmtId="0" fontId="22" fillId="0" borderId="43"/>
    <xf numFmtId="49" fontId="4" fillId="0" borderId="37">
      <alignment horizontal="center"/>
    </xf>
    <xf numFmtId="0" fontId="25" fillId="0" borderId="44">
      <alignment horizontal="center" vertical="center" textRotation="90" wrapText="1"/>
    </xf>
    <xf numFmtId="0" fontId="25" fillId="0" borderId="43">
      <alignment horizontal="center" vertical="center" textRotation="90" wrapText="1"/>
    </xf>
    <xf numFmtId="0" fontId="4" fillId="0" borderId="0">
      <alignment vertical="center"/>
    </xf>
    <xf numFmtId="0" fontId="25" fillId="0" borderId="0">
      <alignment horizontal="center" vertical="center" textRotation="90" wrapText="1"/>
    </xf>
    <xf numFmtId="0" fontId="25" fillId="0" borderId="45">
      <alignment horizontal="center" vertical="center" textRotation="90" wrapText="1"/>
    </xf>
    <xf numFmtId="0" fontId="25" fillId="0" borderId="0">
      <alignment horizontal="center" vertical="center" textRotation="90"/>
    </xf>
    <xf numFmtId="0" fontId="25" fillId="0" borderId="45">
      <alignment horizontal="center" vertical="center" textRotation="90"/>
    </xf>
    <xf numFmtId="0" fontId="25" fillId="0" borderId="46">
      <alignment horizontal="center" vertical="center" textRotation="90"/>
    </xf>
    <xf numFmtId="0" fontId="20" fillId="0" borderId="36">
      <alignment wrapText="1"/>
    </xf>
    <xf numFmtId="0" fontId="20" fillId="0" borderId="46">
      <alignment wrapText="1"/>
    </xf>
    <xf numFmtId="0" fontId="20" fillId="0" borderId="43">
      <alignment wrapText="1"/>
    </xf>
    <xf numFmtId="0" fontId="4" fillId="0" borderId="46">
      <alignment horizontal="center" vertical="top" wrapText="1"/>
    </xf>
    <xf numFmtId="0" fontId="25" fillId="0" borderId="47"/>
    <xf numFmtId="49" fontId="26" fillId="0" borderId="48">
      <alignment horizontal="left" vertical="center" wrapText="1"/>
    </xf>
    <xf numFmtId="49" fontId="4" fillId="0" borderId="34">
      <alignment horizontal="left" vertical="center" wrapText="1" indent="2"/>
    </xf>
    <xf numFmtId="49" fontId="4" fillId="0" borderId="33">
      <alignment horizontal="left" vertical="center" wrapText="1" indent="3"/>
    </xf>
    <xf numFmtId="49" fontId="4" fillId="0" borderId="48">
      <alignment horizontal="left" vertical="center" wrapText="1" indent="3"/>
    </xf>
    <xf numFmtId="49" fontId="4" fillId="0" borderId="49">
      <alignment horizontal="left" vertical="center" wrapText="1" indent="3"/>
    </xf>
    <xf numFmtId="0" fontId="26" fillId="0" borderId="47">
      <alignment horizontal="left" vertical="center" wrapText="1"/>
    </xf>
    <xf numFmtId="49" fontId="4" fillId="0" borderId="43">
      <alignment horizontal="left" vertical="center" wrapText="1" indent="3"/>
    </xf>
    <xf numFmtId="49" fontId="4" fillId="0" borderId="0">
      <alignment horizontal="left" vertical="center" wrapText="1" indent="3"/>
    </xf>
    <xf numFmtId="49" fontId="4" fillId="0" borderId="36">
      <alignment horizontal="left" vertical="center" wrapText="1" indent="3"/>
    </xf>
    <xf numFmtId="49" fontId="26" fillId="0" borderId="47">
      <alignment horizontal="left" vertical="center" wrapText="1"/>
    </xf>
    <xf numFmtId="0" fontId="4" fillId="0" borderId="48">
      <alignment horizontal="left" vertical="center" wrapText="1"/>
    </xf>
    <xf numFmtId="0" fontId="4" fillId="0" borderId="49">
      <alignment horizontal="left" vertical="center" wrapText="1"/>
    </xf>
    <xf numFmtId="49" fontId="26" fillId="0" borderId="50">
      <alignment horizontal="left" vertical="center" wrapText="1"/>
    </xf>
    <xf numFmtId="49" fontId="4" fillId="0" borderId="51">
      <alignment horizontal="left" vertical="center" wrapText="1"/>
    </xf>
    <xf numFmtId="49" fontId="4" fillId="0" borderId="52">
      <alignment horizontal="left" vertical="center" wrapText="1"/>
    </xf>
    <xf numFmtId="49" fontId="25" fillId="0" borderId="53">
      <alignment horizontal="center"/>
    </xf>
    <xf numFmtId="49" fontId="25" fillId="0" borderId="54">
      <alignment horizontal="center" vertical="center" wrapText="1"/>
    </xf>
    <xf numFmtId="49" fontId="4" fillId="0" borderId="55">
      <alignment horizontal="center" vertical="center" wrapText="1"/>
    </xf>
    <xf numFmtId="49" fontId="4" fillId="0" borderId="41">
      <alignment horizontal="center" vertical="center" wrapText="1"/>
    </xf>
    <xf numFmtId="49" fontId="4" fillId="0" borderId="54">
      <alignment horizontal="center" vertical="center" wrapText="1"/>
    </xf>
    <xf numFmtId="49" fontId="4" fillId="0" borderId="43">
      <alignment horizontal="center" vertical="center" wrapText="1"/>
    </xf>
    <xf numFmtId="49" fontId="4" fillId="0" borderId="0">
      <alignment horizontal="center" vertical="center" wrapText="1"/>
    </xf>
    <xf numFmtId="49" fontId="4" fillId="0" borderId="36">
      <alignment horizontal="center" vertical="center" wrapText="1"/>
    </xf>
    <xf numFmtId="49" fontId="25" fillId="0" borderId="53">
      <alignment horizontal="center" vertical="center" wrapText="1"/>
    </xf>
    <xf numFmtId="49" fontId="4" fillId="0" borderId="56">
      <alignment horizontal="center" vertical="center" wrapText="1"/>
    </xf>
    <xf numFmtId="0" fontId="22" fillId="0" borderId="57"/>
    <xf numFmtId="0" fontId="4" fillId="0" borderId="53">
      <alignment horizontal="center" vertical="center"/>
    </xf>
    <xf numFmtId="0" fontId="4" fillId="0" borderId="55">
      <alignment horizontal="center" vertical="center"/>
    </xf>
    <xf numFmtId="0" fontId="4" fillId="0" borderId="41">
      <alignment horizontal="center" vertical="center"/>
    </xf>
    <xf numFmtId="0" fontId="4" fillId="0" borderId="54">
      <alignment horizontal="center" vertical="center"/>
    </xf>
    <xf numFmtId="49" fontId="4" fillId="0" borderId="32">
      <alignment horizontal="center" vertical="center"/>
    </xf>
    <xf numFmtId="49" fontId="4" fillId="0" borderId="58">
      <alignment horizontal="center" vertical="center"/>
    </xf>
    <xf numFmtId="49" fontId="4" fillId="0" borderId="31">
      <alignment horizontal="center" vertical="center"/>
    </xf>
    <xf numFmtId="49" fontId="4" fillId="0" borderId="46">
      <alignment horizontal="center" vertical="center"/>
    </xf>
    <xf numFmtId="49" fontId="4" fillId="0" borderId="36">
      <alignment horizontal="center"/>
    </xf>
    <xf numFmtId="0" fontId="4" fillId="0" borderId="43">
      <alignment horizontal="center"/>
    </xf>
    <xf numFmtId="0" fontId="4" fillId="0" borderId="0">
      <alignment horizontal="center"/>
    </xf>
    <xf numFmtId="49" fontId="4" fillId="0" borderId="36"/>
    <xf numFmtId="0" fontId="4" fillId="0" borderId="46">
      <alignment horizontal="center" vertical="top"/>
    </xf>
    <xf numFmtId="49" fontId="4" fillId="0" borderId="46">
      <alignment horizontal="center" vertical="top" wrapText="1"/>
    </xf>
    <xf numFmtId="0" fontId="4" fillId="0" borderId="58"/>
    <xf numFmtId="4" fontId="4" fillId="0" borderId="43">
      <alignment horizontal="right"/>
    </xf>
    <xf numFmtId="4" fontId="4" fillId="0" borderId="0">
      <alignment horizontal="right" shrinkToFit="1"/>
    </xf>
    <xf numFmtId="4" fontId="4" fillId="0" borderId="36">
      <alignment horizontal="right"/>
    </xf>
    <xf numFmtId="4" fontId="4" fillId="0" borderId="59">
      <alignment horizontal="right"/>
    </xf>
    <xf numFmtId="0" fontId="4" fillId="0" borderId="43"/>
    <xf numFmtId="0" fontId="4" fillId="0" borderId="46">
      <alignment horizontal="center" vertical="top" wrapText="1"/>
    </xf>
    <xf numFmtId="0" fontId="4" fillId="0" borderId="36">
      <alignment horizontal="center"/>
    </xf>
    <xf numFmtId="49" fontId="4" fillId="0" borderId="43">
      <alignment horizontal="center"/>
    </xf>
    <xf numFmtId="49" fontId="4" fillId="0" borderId="0">
      <alignment horizontal="left"/>
    </xf>
    <xf numFmtId="4" fontId="4" fillId="0" borderId="58">
      <alignment horizontal="right"/>
    </xf>
    <xf numFmtId="0" fontId="4" fillId="0" borderId="46">
      <alignment horizontal="center" vertical="top"/>
    </xf>
    <xf numFmtId="4" fontId="4" fillId="0" borderId="60">
      <alignment horizontal="right"/>
    </xf>
    <xf numFmtId="0" fontId="4" fillId="0" borderId="60"/>
    <xf numFmtId="4" fontId="4" fillId="0" borderId="61">
      <alignment horizontal="right"/>
    </xf>
    <xf numFmtId="0" fontId="22" fillId="5" borderId="0"/>
    <xf numFmtId="0" fontId="25" fillId="0" borderId="0"/>
    <xf numFmtId="0" fontId="27" fillId="0" borderId="0"/>
    <xf numFmtId="0" fontId="4" fillId="0" borderId="0">
      <alignment horizontal="left"/>
    </xf>
    <xf numFmtId="0" fontId="4" fillId="0" borderId="0"/>
    <xf numFmtId="0" fontId="28" fillId="0" borderId="0"/>
    <xf numFmtId="0" fontId="22" fillId="0" borderId="0"/>
    <xf numFmtId="0" fontId="22" fillId="5" borderId="36"/>
    <xf numFmtId="49" fontId="4" fillId="0" borderId="46">
      <alignment horizontal="center" vertical="center" wrapText="1"/>
    </xf>
    <xf numFmtId="49" fontId="4" fillId="0" borderId="46">
      <alignment horizontal="center" vertical="center" wrapText="1"/>
    </xf>
    <xf numFmtId="0" fontId="22" fillId="5" borderId="62"/>
    <xf numFmtId="0" fontId="4" fillId="0" borderId="63">
      <alignment horizontal="left" wrapText="1"/>
    </xf>
    <xf numFmtId="0" fontId="4" fillId="0" borderId="39">
      <alignment horizontal="left" wrapText="1" indent="1"/>
    </xf>
    <xf numFmtId="0" fontId="4" fillId="0" borderId="47">
      <alignment horizontal="left" wrapText="1" indent="2"/>
    </xf>
    <xf numFmtId="0" fontId="22" fillId="5" borderId="64"/>
    <xf numFmtId="0" fontId="19" fillId="0" borderId="0">
      <alignment horizontal="center" wrapText="1"/>
    </xf>
    <xf numFmtId="0" fontId="29" fillId="0" borderId="0">
      <alignment horizontal="center" vertical="top"/>
    </xf>
    <xf numFmtId="0" fontId="4" fillId="0" borderId="36">
      <alignment wrapText="1"/>
    </xf>
    <xf numFmtId="0" fontId="4" fillId="0" borderId="62">
      <alignment wrapText="1"/>
    </xf>
    <xf numFmtId="0" fontId="4" fillId="0" borderId="43">
      <alignment horizontal="left"/>
    </xf>
    <xf numFmtId="0" fontId="22" fillId="5" borderId="65"/>
    <xf numFmtId="49" fontId="4" fillId="0" borderId="53">
      <alignment horizontal="center" wrapText="1"/>
    </xf>
    <xf numFmtId="49" fontId="4" fillId="0" borderId="55">
      <alignment horizontal="center" wrapText="1"/>
    </xf>
    <xf numFmtId="49" fontId="4" fillId="0" borderId="54">
      <alignment horizontal="center"/>
    </xf>
    <xf numFmtId="0" fontId="22" fillId="5" borderId="43"/>
    <xf numFmtId="0" fontId="22" fillId="5" borderId="66"/>
    <xf numFmtId="0" fontId="4" fillId="0" borderId="57"/>
    <xf numFmtId="0" fontId="4" fillId="0" borderId="0">
      <alignment horizontal="left"/>
    </xf>
    <xf numFmtId="49" fontId="4" fillId="0" borderId="43"/>
    <xf numFmtId="49" fontId="4" fillId="0" borderId="0"/>
    <xf numFmtId="49" fontId="4" fillId="0" borderId="32">
      <alignment horizontal="center"/>
    </xf>
    <xf numFmtId="49" fontId="4" fillId="0" borderId="58">
      <alignment horizontal="center"/>
    </xf>
    <xf numFmtId="49" fontId="4" fillId="0" borderId="46">
      <alignment horizontal="center"/>
    </xf>
    <xf numFmtId="49" fontId="4" fillId="0" borderId="46">
      <alignment horizontal="center" vertical="center" wrapText="1"/>
    </xf>
    <xf numFmtId="49" fontId="4" fillId="0" borderId="59">
      <alignment horizontal="center" vertical="center" wrapText="1"/>
    </xf>
    <xf numFmtId="0" fontId="22" fillId="5" borderId="67"/>
    <xf numFmtId="4" fontId="4" fillId="0" borderId="46">
      <alignment horizontal="right"/>
    </xf>
    <xf numFmtId="0" fontId="4" fillId="4" borderId="57"/>
    <xf numFmtId="0" fontId="19" fillId="0" borderId="0">
      <alignment horizontal="center" wrapText="1"/>
    </xf>
    <xf numFmtId="0" fontId="24" fillId="0" borderId="45"/>
    <xf numFmtId="49" fontId="30" fillId="0" borderId="68">
      <alignment horizontal="right"/>
    </xf>
    <xf numFmtId="0" fontId="4" fillId="0" borderId="68">
      <alignment horizontal="right"/>
    </xf>
    <xf numFmtId="0" fontId="24" fillId="0" borderId="36"/>
    <xf numFmtId="0" fontId="4" fillId="0" borderId="59">
      <alignment horizontal="center"/>
    </xf>
    <xf numFmtId="49" fontId="22" fillId="0" borderId="69">
      <alignment horizontal="center"/>
    </xf>
    <xf numFmtId="14" fontId="4" fillId="0" borderId="70">
      <alignment horizontal="center"/>
    </xf>
    <xf numFmtId="0" fontId="4" fillId="0" borderId="71">
      <alignment horizontal="center"/>
    </xf>
    <xf numFmtId="49" fontId="4" fillId="0" borderId="72">
      <alignment horizontal="center"/>
    </xf>
    <xf numFmtId="49" fontId="4" fillId="0" borderId="70">
      <alignment horizontal="center"/>
    </xf>
    <xf numFmtId="0" fontId="4" fillId="0" borderId="70">
      <alignment horizontal="center"/>
    </xf>
    <xf numFmtId="49" fontId="4" fillId="0" borderId="73">
      <alignment horizontal="center"/>
    </xf>
    <xf numFmtId="0" fontId="28" fillId="0" borderId="57"/>
    <xf numFmtId="0" fontId="24" fillId="0" borderId="0"/>
    <xf numFmtId="0" fontId="22" fillId="0" borderId="74"/>
    <xf numFmtId="0" fontId="22" fillId="0" borderId="75"/>
    <xf numFmtId="0" fontId="4" fillId="0" borderId="35">
      <alignment horizontal="left" wrapText="1"/>
    </xf>
    <xf numFmtId="49" fontId="4" fillId="0" borderId="60">
      <alignment horizontal="center"/>
    </xf>
    <xf numFmtId="0" fontId="19" fillId="0" borderId="0">
      <alignment horizontal="left" wrapText="1"/>
    </xf>
    <xf numFmtId="49" fontId="22" fillId="0" borderId="0"/>
    <xf numFmtId="0" fontId="4" fillId="0" borderId="0">
      <alignment horizontal="right"/>
    </xf>
    <xf numFmtId="49" fontId="4" fillId="0" borderId="0">
      <alignment horizontal="right"/>
    </xf>
    <xf numFmtId="4" fontId="4" fillId="0" borderId="35">
      <alignment horizontal="right"/>
    </xf>
    <xf numFmtId="0" fontId="4" fillId="0" borderId="0">
      <alignment horizontal="left" wrapText="1"/>
    </xf>
    <xf numFmtId="0" fontId="4" fillId="0" borderId="36">
      <alignment horizontal="left"/>
    </xf>
    <xf numFmtId="0" fontId="4" fillId="0" borderId="40">
      <alignment horizontal="left" wrapText="1"/>
    </xf>
    <xf numFmtId="0" fontId="4" fillId="0" borderId="62"/>
    <xf numFmtId="0" fontId="25" fillId="0" borderId="76">
      <alignment horizontal="left" wrapText="1"/>
    </xf>
    <xf numFmtId="0" fontId="4" fillId="0" borderId="37">
      <alignment horizontal="left" wrapText="1" indent="2"/>
    </xf>
    <xf numFmtId="49" fontId="4" fillId="0" borderId="0">
      <alignment horizontal="center" wrapText="1"/>
    </xf>
    <xf numFmtId="49" fontId="4" fillId="0" borderId="54">
      <alignment horizontal="center" wrapText="1"/>
    </xf>
    <xf numFmtId="0" fontId="4" fillId="0" borderId="77"/>
    <xf numFmtId="0" fontId="4" fillId="0" borderId="78">
      <alignment horizontal="center" wrapText="1"/>
    </xf>
    <xf numFmtId="0" fontId="22" fillId="5" borderId="57"/>
    <xf numFmtId="49" fontId="4" fillId="0" borderId="41">
      <alignment horizontal="center"/>
    </xf>
    <xf numFmtId="49" fontId="4" fillId="0" borderId="0">
      <alignment horizontal="center"/>
    </xf>
    <xf numFmtId="49" fontId="4" fillId="0" borderId="31">
      <alignment horizontal="center" wrapText="1"/>
    </xf>
    <xf numFmtId="49" fontId="4" fillId="0" borderId="79">
      <alignment horizontal="center" wrapText="1"/>
    </xf>
    <xf numFmtId="49" fontId="4" fillId="0" borderId="31">
      <alignment horizontal="center"/>
    </xf>
    <xf numFmtId="49" fontId="4" fillId="0" borderId="36"/>
    <xf numFmtId="0" fontId="60" fillId="0" borderId="0"/>
    <xf numFmtId="0" fontId="60" fillId="0" borderId="0"/>
    <xf numFmtId="0" fontId="22" fillId="0" borderId="0"/>
    <xf numFmtId="0" fontId="34" fillId="0" borderId="0"/>
    <xf numFmtId="0" fontId="1" fillId="0" borderId="0" applyNumberFormat="0" applyFont="0" applyFill="0" applyBorder="0" applyAlignment="0" applyProtection="0">
      <alignment vertical="top"/>
    </xf>
    <xf numFmtId="0" fontId="34" fillId="0" borderId="0"/>
    <xf numFmtId="0" fontId="34" fillId="0" borderId="0"/>
    <xf numFmtId="0" fontId="32" fillId="0" borderId="0"/>
    <xf numFmtId="175" fontId="1" fillId="0" borderId="0" applyFont="0" applyFill="0" applyBorder="0" applyAlignment="0" applyProtection="0"/>
    <xf numFmtId="175" fontId="22" fillId="0" borderId="0" applyFont="0" applyFill="0" applyBorder="0" applyAlignment="0" applyProtection="0"/>
    <xf numFmtId="175" fontId="22" fillId="0" borderId="0" applyFont="0" applyFill="0" applyBorder="0" applyAlignment="0" applyProtection="0"/>
  </cellStyleXfs>
  <cellXfs count="761">
    <xf numFmtId="0" fontId="0" fillId="0" borderId="0" xfId="0"/>
    <xf numFmtId="0" fontId="2" fillId="0" borderId="6" xfId="0" applyFont="1" applyFill="1" applyBorder="1" applyAlignment="1">
      <alignment vertical="top" wrapText="1"/>
    </xf>
    <xf numFmtId="0" fontId="16" fillId="0" borderId="6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vertical="top" wrapText="1"/>
    </xf>
    <xf numFmtId="177" fontId="2" fillId="0" borderId="0" xfId="0" applyNumberFormat="1" applyFont="1" applyFill="1" applyAlignment="1">
      <alignment horizontal="center"/>
    </xf>
    <xf numFmtId="0" fontId="2" fillId="0" borderId="0" xfId="189" applyNumberFormat="1" applyFont="1" applyFill="1" applyBorder="1" applyAlignment="1" applyProtection="1">
      <alignment vertical="top"/>
    </xf>
    <xf numFmtId="0" fontId="2" fillId="0" borderId="0" xfId="0" applyFont="1" applyFill="1"/>
    <xf numFmtId="49" fontId="8" fillId="0" borderId="6" xfId="0" applyNumberFormat="1" applyFont="1" applyFill="1" applyBorder="1" applyAlignment="1">
      <alignment horizontal="center"/>
    </xf>
    <xf numFmtId="49" fontId="16" fillId="0" borderId="6" xfId="0" applyNumberFormat="1" applyFont="1" applyFill="1" applyBorder="1" applyAlignment="1">
      <alignment horizontal="center"/>
    </xf>
    <xf numFmtId="177" fontId="16" fillId="0" borderId="6" xfId="0" applyNumberFormat="1" applyFont="1" applyFill="1" applyBorder="1" applyAlignment="1">
      <alignment horizontal="center"/>
    </xf>
    <xf numFmtId="49" fontId="17" fillId="0" borderId="6" xfId="0" applyNumberFormat="1" applyFont="1" applyFill="1" applyBorder="1" applyAlignment="1">
      <alignment horizontal="center" wrapText="1"/>
    </xf>
    <xf numFmtId="49" fontId="16" fillId="0" borderId="6" xfId="0" applyNumberFormat="1" applyFont="1" applyFill="1" applyBorder="1" applyAlignment="1">
      <alignment horizontal="center" wrapText="1"/>
    </xf>
    <xf numFmtId="4" fontId="16" fillId="0" borderId="6" xfId="0" applyNumberFormat="1" applyFont="1" applyFill="1" applyBorder="1"/>
    <xf numFmtId="0" fontId="16" fillId="0" borderId="0" xfId="0" applyFont="1" applyFill="1" applyBorder="1"/>
    <xf numFmtId="49" fontId="17" fillId="0" borderId="6" xfId="0" applyNumberFormat="1" applyFont="1" applyFill="1" applyBorder="1" applyAlignment="1">
      <alignment horizontal="center"/>
    </xf>
    <xf numFmtId="3" fontId="16" fillId="0" borderId="6" xfId="0" applyNumberFormat="1" applyFont="1" applyFill="1" applyBorder="1" applyAlignment="1">
      <alignment horizontal="center"/>
    </xf>
    <xf numFmtId="176" fontId="16" fillId="0" borderId="6" xfId="0" applyNumberFormat="1" applyFont="1" applyFill="1" applyBorder="1" applyAlignment="1">
      <alignment horizontal="center"/>
    </xf>
    <xf numFmtId="0" fontId="17" fillId="0" borderId="6" xfId="0" applyFont="1" applyFill="1" applyBorder="1" applyAlignment="1">
      <alignment horizontal="center" wrapText="1"/>
    </xf>
    <xf numFmtId="176" fontId="16" fillId="0" borderId="6" xfId="0" applyNumberFormat="1" applyFont="1" applyFill="1" applyBorder="1"/>
    <xf numFmtId="49" fontId="16" fillId="0" borderId="7" xfId="0" applyNumberFormat="1" applyFont="1" applyFill="1" applyBorder="1" applyAlignment="1">
      <alignment horizontal="center"/>
    </xf>
    <xf numFmtId="0" fontId="16" fillId="0" borderId="7" xfId="0" applyFont="1" applyFill="1" applyBorder="1" applyAlignment="1">
      <alignment horizontal="center" wrapText="1"/>
    </xf>
    <xf numFmtId="1" fontId="16" fillId="0" borderId="6" xfId="0" applyNumberFormat="1" applyFont="1" applyFill="1" applyBorder="1" applyAlignment="1">
      <alignment horizontal="center"/>
    </xf>
    <xf numFmtId="49" fontId="16" fillId="0" borderId="8" xfId="0" applyNumberFormat="1" applyFont="1" applyFill="1" applyBorder="1" applyAlignment="1">
      <alignment horizontal="center"/>
    </xf>
    <xf numFmtId="49" fontId="18" fillId="0" borderId="6" xfId="0" applyNumberFormat="1" applyFont="1" applyFill="1" applyBorder="1" applyAlignment="1">
      <alignment horizontal="center"/>
    </xf>
    <xf numFmtId="0" fontId="17" fillId="0" borderId="6" xfId="0" applyFont="1" applyFill="1" applyBorder="1" applyAlignment="1">
      <alignment horizontal="center"/>
    </xf>
    <xf numFmtId="0" fontId="8" fillId="0" borderId="0" xfId="0" applyFont="1" applyFill="1"/>
    <xf numFmtId="177" fontId="8" fillId="0" borderId="6" xfId="0" applyNumberFormat="1" applyFont="1" applyFill="1" applyBorder="1" applyAlignment="1">
      <alignment horizontal="center"/>
    </xf>
    <xf numFmtId="4" fontId="16" fillId="0" borderId="6" xfId="0" applyNumberFormat="1" applyFont="1" applyFill="1" applyBorder="1" applyAlignment="1">
      <alignment horizontal="center"/>
    </xf>
    <xf numFmtId="49" fontId="16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6" fillId="0" borderId="0" xfId="0" applyFont="1" applyFill="1" applyAlignment="1">
      <alignment horizontal="center"/>
    </xf>
    <xf numFmtId="0" fontId="16" fillId="0" borderId="6" xfId="0" applyFont="1" applyFill="1" applyBorder="1" applyAlignment="1">
      <alignment horizontal="center" vertical="top" wrapText="1"/>
    </xf>
    <xf numFmtId="0" fontId="16" fillId="0" borderId="6" xfId="0" applyFont="1" applyFill="1" applyBorder="1" applyAlignment="1">
      <alignment horizontal="center"/>
    </xf>
    <xf numFmtId="177" fontId="21" fillId="0" borderId="0" xfId="0" applyNumberFormat="1" applyFont="1" applyFill="1"/>
    <xf numFmtId="0" fontId="16" fillId="0" borderId="7" xfId="0" applyFont="1" applyFill="1" applyBorder="1" applyAlignment="1">
      <alignment horizontal="center"/>
    </xf>
    <xf numFmtId="0" fontId="16" fillId="0" borderId="6" xfId="0" applyFont="1" applyFill="1" applyBorder="1"/>
    <xf numFmtId="1" fontId="16" fillId="0" borderId="9" xfId="0" applyNumberFormat="1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49" fontId="17" fillId="0" borderId="1" xfId="0" applyNumberFormat="1" applyFont="1" applyFill="1" applyBorder="1" applyAlignment="1">
      <alignment horizontal="center"/>
    </xf>
    <xf numFmtId="49" fontId="17" fillId="0" borderId="10" xfId="0" applyNumberFormat="1" applyFont="1" applyFill="1" applyBorder="1" applyAlignment="1">
      <alignment horizontal="center"/>
    </xf>
    <xf numFmtId="49" fontId="17" fillId="0" borderId="7" xfId="0" applyNumberFormat="1" applyFont="1" applyFill="1" applyBorder="1" applyAlignment="1">
      <alignment horizontal="center"/>
    </xf>
    <xf numFmtId="49" fontId="16" fillId="0" borderId="9" xfId="0" applyNumberFormat="1" applyFont="1" applyFill="1" applyBorder="1" applyAlignment="1">
      <alignment horizontal="center"/>
    </xf>
    <xf numFmtId="0" fontId="16" fillId="0" borderId="9" xfId="0" applyFont="1" applyFill="1" applyBorder="1" applyAlignment="1">
      <alignment horizontal="center" wrapText="1"/>
    </xf>
    <xf numFmtId="0" fontId="17" fillId="0" borderId="7" xfId="0" applyFont="1" applyFill="1" applyBorder="1" applyAlignment="1">
      <alignment horizontal="center"/>
    </xf>
    <xf numFmtId="4" fontId="16" fillId="0" borderId="7" xfId="0" applyNumberFormat="1" applyFont="1" applyFill="1" applyBorder="1"/>
    <xf numFmtId="49" fontId="2" fillId="0" borderId="6" xfId="0" applyNumberFormat="1" applyFont="1" applyFill="1" applyBorder="1" applyAlignment="1">
      <alignment horizontal="center" vertical="center"/>
    </xf>
    <xf numFmtId="49" fontId="2" fillId="0" borderId="6" xfId="189" applyNumberFormat="1" applyFont="1" applyFill="1" applyBorder="1" applyAlignment="1" applyProtection="1">
      <alignment horizontal="center" vertical="center"/>
    </xf>
    <xf numFmtId="176" fontId="2" fillId="0" borderId="6" xfId="189" applyNumberFormat="1" applyFont="1" applyFill="1" applyBorder="1" applyAlignment="1" applyProtection="1">
      <alignment horizontal="center" vertical="center"/>
    </xf>
    <xf numFmtId="176" fontId="8" fillId="0" borderId="6" xfId="0" applyNumberFormat="1" applyFont="1" applyFill="1" applyBorder="1" applyAlignment="1">
      <alignment horizontal="center"/>
    </xf>
    <xf numFmtId="0" fontId="8" fillId="0" borderId="6" xfId="0" applyFont="1" applyFill="1" applyBorder="1" applyAlignment="1">
      <alignment horizontal="justify"/>
    </xf>
    <xf numFmtId="0" fontId="16" fillId="0" borderId="6" xfId="0" applyFont="1" applyFill="1" applyBorder="1" applyAlignment="1">
      <alignment horizontal="left" wrapText="1"/>
    </xf>
    <xf numFmtId="0" fontId="12" fillId="0" borderId="0" xfId="0" applyFont="1" applyFill="1"/>
    <xf numFmtId="177" fontId="2" fillId="0" borderId="6" xfId="0" applyNumberFormat="1" applyFont="1" applyFill="1" applyBorder="1" applyAlignment="1">
      <alignment horizontal="center" vertical="center"/>
    </xf>
    <xf numFmtId="0" fontId="8" fillId="0" borderId="6" xfId="0" applyFont="1" applyFill="1" applyBorder="1"/>
    <xf numFmtId="177" fontId="16" fillId="0" borderId="0" xfId="0" applyNumberFormat="1" applyFont="1" applyFill="1"/>
    <xf numFmtId="176" fontId="16" fillId="0" borderId="0" xfId="0" applyNumberFormat="1" applyFont="1" applyFill="1"/>
    <xf numFmtId="176" fontId="16" fillId="0" borderId="0" xfId="0" applyNumberFormat="1" applyFont="1" applyFill="1" applyBorder="1" applyAlignment="1">
      <alignment horizontal="center"/>
    </xf>
    <xf numFmtId="4" fontId="16" fillId="0" borderId="0" xfId="0" applyNumberFormat="1" applyFont="1" applyFill="1"/>
    <xf numFmtId="177" fontId="16" fillId="0" borderId="0" xfId="0" applyNumberFormat="1" applyFont="1" applyFill="1" applyBorder="1" applyAlignment="1">
      <alignment horizontal="center"/>
    </xf>
    <xf numFmtId="179" fontId="16" fillId="0" borderId="0" xfId="0" applyNumberFormat="1" applyFont="1" applyFill="1"/>
    <xf numFmtId="188" fontId="16" fillId="0" borderId="0" xfId="0" applyNumberFormat="1" applyFont="1" applyFill="1"/>
    <xf numFmtId="0" fontId="15" fillId="0" borderId="0" xfId="190" applyFont="1" applyBorder="1"/>
    <xf numFmtId="0" fontId="35" fillId="0" borderId="0" xfId="190" applyFont="1" applyBorder="1" applyAlignment="1">
      <alignment horizontal="left"/>
    </xf>
    <xf numFmtId="0" fontId="34" fillId="0" borderId="0" xfId="190" applyBorder="1" applyAlignment="1"/>
    <xf numFmtId="0" fontId="2" fillId="0" borderId="0" xfId="190" applyFont="1" applyBorder="1" applyAlignment="1"/>
    <xf numFmtId="0" fontId="2" fillId="0" borderId="2" xfId="190" applyFont="1" applyBorder="1" applyAlignment="1"/>
    <xf numFmtId="0" fontId="14" fillId="0" borderId="0" xfId="190" applyFont="1" applyBorder="1"/>
    <xf numFmtId="49" fontId="36" fillId="0" borderId="6" xfId="190" applyNumberFormat="1" applyFont="1" applyBorder="1" applyAlignment="1">
      <alignment horizontal="center" vertical="top"/>
    </xf>
    <xf numFmtId="49" fontId="36" fillId="0" borderId="6" xfId="190" applyNumberFormat="1" applyFont="1" applyBorder="1" applyAlignment="1">
      <alignment horizontal="center"/>
    </xf>
    <xf numFmtId="0" fontId="37" fillId="0" borderId="0" xfId="190" applyFont="1" applyBorder="1"/>
    <xf numFmtId="176" fontId="10" fillId="0" borderId="11" xfId="190" applyNumberFormat="1" applyFont="1" applyBorder="1" applyAlignment="1">
      <alignment horizontal="center"/>
    </xf>
    <xf numFmtId="176" fontId="10" fillId="0" borderId="6" xfId="190" applyNumberFormat="1" applyFont="1" applyBorder="1" applyAlignment="1">
      <alignment horizontal="center"/>
    </xf>
    <xf numFmtId="0" fontId="11" fillId="0" borderId="12" xfId="190" applyFont="1" applyBorder="1" applyAlignment="1">
      <alignment horizontal="center" vertical="justify"/>
    </xf>
    <xf numFmtId="0" fontId="11" fillId="0" borderId="8" xfId="190" applyFont="1" applyBorder="1" applyAlignment="1">
      <alignment horizontal="left" vertical="top" wrapText="1"/>
    </xf>
    <xf numFmtId="0" fontId="11" fillId="0" borderId="8" xfId="190" applyFont="1" applyBorder="1" applyAlignment="1">
      <alignment horizontal="left" wrapText="1"/>
    </xf>
    <xf numFmtId="49" fontId="11" fillId="0" borderId="3" xfId="190" applyNumberFormat="1" applyFont="1" applyBorder="1" applyAlignment="1">
      <alignment horizontal="center" vertical="center"/>
    </xf>
    <xf numFmtId="49" fontId="11" fillId="0" borderId="3" xfId="190" applyNumberFormat="1" applyFont="1" applyFill="1" applyBorder="1" applyAlignment="1">
      <alignment horizontal="left" wrapText="1"/>
    </xf>
    <xf numFmtId="49" fontId="13" fillId="0" borderId="3" xfId="190" applyNumberFormat="1" applyFont="1" applyBorder="1" applyAlignment="1">
      <alignment horizontal="center" vertical="center"/>
    </xf>
    <xf numFmtId="0" fontId="10" fillId="0" borderId="0" xfId="190" applyFont="1" applyBorder="1"/>
    <xf numFmtId="176" fontId="14" fillId="0" borderId="6" xfId="190" applyNumberFormat="1" applyFont="1" applyBorder="1" applyAlignment="1">
      <alignment horizontal="center"/>
    </xf>
    <xf numFmtId="49" fontId="11" fillId="0" borderId="4" xfId="190" applyNumberFormat="1" applyFont="1" applyBorder="1" applyAlignment="1">
      <alignment horizontal="center" vertical="center"/>
    </xf>
    <xf numFmtId="49" fontId="11" fillId="0" borderId="6" xfId="190" applyNumberFormat="1" applyFont="1" applyBorder="1" applyAlignment="1">
      <alignment horizontal="center" vertical="center"/>
    </xf>
    <xf numFmtId="49" fontId="13" fillId="0" borderId="12" xfId="190" applyNumberFormat="1" applyFont="1" applyBorder="1" applyAlignment="1">
      <alignment horizontal="center" vertical="justify"/>
    </xf>
    <xf numFmtId="0" fontId="11" fillId="0" borderId="13" xfId="190" applyFont="1" applyBorder="1" applyAlignment="1">
      <alignment horizontal="left" wrapText="1"/>
    </xf>
    <xf numFmtId="177" fontId="14" fillId="0" borderId="6" xfId="190" applyNumberFormat="1" applyFont="1" applyBorder="1" applyAlignment="1">
      <alignment horizontal="center"/>
    </xf>
    <xf numFmtId="176" fontId="14" fillId="0" borderId="0" xfId="190" applyNumberFormat="1" applyFont="1" applyBorder="1"/>
    <xf numFmtId="49" fontId="11" fillId="0" borderId="11" xfId="190" applyNumberFormat="1" applyFont="1" applyBorder="1" applyAlignment="1">
      <alignment horizontal="center" vertical="center"/>
    </xf>
    <xf numFmtId="176" fontId="10" fillId="0" borderId="8" xfId="190" applyNumberFormat="1" applyFont="1" applyBorder="1" applyAlignment="1">
      <alignment horizontal="center"/>
    </xf>
    <xf numFmtId="49" fontId="11" fillId="0" borderId="4" xfId="190" applyNumberFormat="1" applyFont="1" applyFill="1" applyBorder="1" applyAlignment="1">
      <alignment horizontal="left" wrapText="1"/>
    </xf>
    <xf numFmtId="49" fontId="13" fillId="0" borderId="6" xfId="190" applyNumberFormat="1" applyFont="1" applyFill="1" applyBorder="1" applyAlignment="1">
      <alignment horizontal="left" vertical="center" wrapText="1"/>
    </xf>
    <xf numFmtId="49" fontId="11" fillId="0" borderId="14" xfId="190" applyNumberFormat="1" applyFont="1" applyBorder="1" applyAlignment="1">
      <alignment horizontal="left" wrapText="1"/>
    </xf>
    <xf numFmtId="49" fontId="11" fillId="0" borderId="12" xfId="190" applyNumberFormat="1" applyFont="1" applyBorder="1" applyAlignment="1">
      <alignment horizontal="center" vertical="center"/>
    </xf>
    <xf numFmtId="0" fontId="13" fillId="0" borderId="10" xfId="190" applyFont="1" applyBorder="1" applyAlignment="1">
      <alignment horizontal="left" vertical="top" wrapText="1"/>
    </xf>
    <xf numFmtId="0" fontId="11" fillId="0" borderId="11" xfId="190" applyFont="1" applyBorder="1" applyAlignment="1">
      <alignment horizontal="left" vertical="top" wrapText="1"/>
    </xf>
    <xf numFmtId="0" fontId="13" fillId="0" borderId="11" xfId="190" applyFont="1" applyBorder="1" applyAlignment="1">
      <alignment horizontal="left" vertical="top" wrapText="1"/>
    </xf>
    <xf numFmtId="0" fontId="11" fillId="0" borderId="15" xfId="190" applyFont="1" applyBorder="1" applyAlignment="1">
      <alignment horizontal="left" vertical="top" wrapText="1"/>
    </xf>
    <xf numFmtId="0" fontId="11" fillId="0" borderId="9" xfId="190" applyFont="1" applyBorder="1" applyAlignment="1">
      <alignment horizontal="left" vertical="top" wrapText="1"/>
    </xf>
    <xf numFmtId="49" fontId="37" fillId="0" borderId="14" xfId="190" applyNumberFormat="1" applyFont="1" applyBorder="1" applyAlignment="1">
      <alignment horizontal="left"/>
    </xf>
    <xf numFmtId="49" fontId="11" fillId="0" borderId="11" xfId="190" applyNumberFormat="1" applyFont="1" applyFill="1" applyBorder="1" applyAlignment="1">
      <alignment horizontal="left" wrapText="1"/>
    </xf>
    <xf numFmtId="176" fontId="12" fillId="0" borderId="0" xfId="0" applyNumberFormat="1" applyFont="1" applyFill="1"/>
    <xf numFmtId="176" fontId="15" fillId="0" borderId="0" xfId="190" applyNumberFormat="1" applyFont="1" applyBorder="1"/>
    <xf numFmtId="176" fontId="10" fillId="0" borderId="10" xfId="190" applyNumberFormat="1" applyFont="1" applyBorder="1" applyAlignment="1">
      <alignment horizontal="center"/>
    </xf>
    <xf numFmtId="1" fontId="36" fillId="0" borderId="6" xfId="190" applyNumberFormat="1" applyFont="1" applyBorder="1" applyAlignment="1">
      <alignment horizontal="center"/>
    </xf>
    <xf numFmtId="2" fontId="41" fillId="0" borderId="6" xfId="186" applyNumberFormat="1" applyFont="1" applyFill="1" applyBorder="1" applyAlignment="1">
      <alignment horizontal="left" vertical="top" wrapText="1"/>
    </xf>
    <xf numFmtId="0" fontId="16" fillId="0" borderId="16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justify"/>
    </xf>
    <xf numFmtId="2" fontId="42" fillId="0" borderId="6" xfId="186" applyNumberFormat="1" applyFont="1" applyFill="1" applyBorder="1" applyAlignment="1">
      <alignment horizontal="left" vertical="top" wrapText="1"/>
    </xf>
    <xf numFmtId="0" fontId="2" fillId="0" borderId="16" xfId="0" applyFont="1" applyFill="1" applyBorder="1" applyAlignment="1">
      <alignment vertical="top" wrapText="1"/>
    </xf>
    <xf numFmtId="0" fontId="16" fillId="0" borderId="6" xfId="0" applyFont="1" applyFill="1" applyBorder="1" applyAlignment="1">
      <alignment horizontal="left" vertical="top" wrapText="1"/>
    </xf>
    <xf numFmtId="2" fontId="2" fillId="0" borderId="6" xfId="0" applyNumberFormat="1" applyFont="1" applyFill="1" applyBorder="1" applyAlignment="1">
      <alignment vertical="top" wrapText="1"/>
    </xf>
    <xf numFmtId="0" fontId="16" fillId="0" borderId="6" xfId="188" applyFont="1" applyFill="1" applyBorder="1" applyAlignment="1">
      <alignment horizontal="left" vertical="top" wrapText="1"/>
    </xf>
    <xf numFmtId="0" fontId="2" fillId="0" borderId="17" xfId="0" applyFont="1" applyFill="1" applyBorder="1" applyAlignment="1">
      <alignment vertical="top" wrapText="1"/>
    </xf>
    <xf numFmtId="49" fontId="2" fillId="0" borderId="7" xfId="0" applyNumberFormat="1" applyFont="1" applyFill="1" applyBorder="1" applyAlignment="1">
      <alignment horizontal="center" vertical="center"/>
    </xf>
    <xf numFmtId="4" fontId="2" fillId="0" borderId="0" xfId="189" applyNumberFormat="1" applyFont="1" applyFill="1" applyBorder="1" applyAlignment="1" applyProtection="1">
      <alignment vertical="top"/>
    </xf>
    <xf numFmtId="176" fontId="2" fillId="0" borderId="0" xfId="189" applyNumberFormat="1" applyFont="1" applyFill="1" applyBorder="1" applyAlignment="1" applyProtection="1">
      <alignment vertical="top"/>
    </xf>
    <xf numFmtId="0" fontId="42" fillId="0" borderId="6" xfId="0" applyFont="1" applyFill="1" applyBorder="1" applyAlignment="1">
      <alignment vertical="top" wrapText="1"/>
    </xf>
    <xf numFmtId="0" fontId="3" fillId="0" borderId="0" xfId="0" applyFont="1" applyFill="1"/>
    <xf numFmtId="0" fontId="2" fillId="0" borderId="6" xfId="188" applyFont="1" applyFill="1" applyBorder="1" applyAlignment="1">
      <alignment horizontal="left" vertical="top" wrapText="1"/>
    </xf>
    <xf numFmtId="49" fontId="3" fillId="0" borderId="7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177" fontId="3" fillId="0" borderId="6" xfId="0" applyNumberFormat="1" applyFont="1" applyFill="1" applyBorder="1" applyAlignment="1">
      <alignment horizontal="center" vertical="center"/>
    </xf>
    <xf numFmtId="0" fontId="3" fillId="0" borderId="0" xfId="189" applyNumberFormat="1" applyFont="1" applyFill="1" applyBorder="1" applyAlignment="1" applyProtection="1">
      <alignment vertical="top"/>
    </xf>
    <xf numFmtId="0" fontId="33" fillId="0" borderId="6" xfId="0" applyFont="1" applyFill="1" applyBorder="1" applyAlignment="1">
      <alignment vertical="top" wrapText="1"/>
    </xf>
    <xf numFmtId="0" fontId="18" fillId="0" borderId="6" xfId="0" applyFont="1" applyFill="1" applyBorder="1" applyAlignment="1">
      <alignment horizontal="left" wrapText="1"/>
    </xf>
    <xf numFmtId="49" fontId="2" fillId="0" borderId="18" xfId="0" applyNumberFormat="1" applyFont="1" applyFill="1" applyBorder="1" applyAlignment="1">
      <alignment vertical="top" wrapText="1"/>
    </xf>
    <xf numFmtId="0" fontId="43" fillId="0" borderId="6" xfId="0" applyFont="1" applyFill="1" applyBorder="1" applyAlignment="1">
      <alignment vertical="top" wrapText="1"/>
    </xf>
    <xf numFmtId="177" fontId="12" fillId="0" borderId="0" xfId="0" applyNumberFormat="1" applyFont="1" applyFill="1"/>
    <xf numFmtId="176" fontId="12" fillId="0" borderId="0" xfId="0" applyNumberFormat="1" applyFont="1" applyFill="1" applyBorder="1"/>
    <xf numFmtId="0" fontId="12" fillId="0" borderId="0" xfId="0" applyFont="1" applyFill="1" applyBorder="1"/>
    <xf numFmtId="177" fontId="8" fillId="0" borderId="9" xfId="0" applyNumberFormat="1" applyFont="1" applyFill="1" applyBorder="1" applyAlignment="1">
      <alignment horizontal="center"/>
    </xf>
    <xf numFmtId="0" fontId="5" fillId="0" borderId="0" xfId="0" applyFont="1" applyFill="1"/>
    <xf numFmtId="49" fontId="16" fillId="0" borderId="1" xfId="0" applyNumberFormat="1" applyFont="1" applyFill="1" applyBorder="1" applyAlignment="1">
      <alignment horizontal="center"/>
    </xf>
    <xf numFmtId="177" fontId="8" fillId="0" borderId="0" xfId="0" applyNumberFormat="1" applyFont="1" applyFill="1" applyBorder="1" applyAlignment="1">
      <alignment horizontal="center" wrapText="1"/>
    </xf>
    <xf numFmtId="4" fontId="2" fillId="0" borderId="6" xfId="189" applyNumberFormat="1" applyFont="1" applyFill="1" applyBorder="1" applyAlignment="1" applyProtection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4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177" fontId="2" fillId="0" borderId="6" xfId="0" applyNumberFormat="1" applyFont="1" applyFill="1" applyBorder="1" applyAlignment="1">
      <alignment vertical="top" wrapText="1"/>
    </xf>
    <xf numFmtId="0" fontId="44" fillId="0" borderId="0" xfId="0" applyNumberFormat="1" applyFont="1" applyFill="1" applyAlignment="1">
      <alignment vertical="top" wrapText="1"/>
    </xf>
    <xf numFmtId="0" fontId="2" fillId="0" borderId="6" xfId="0" applyFont="1" applyFill="1" applyBorder="1" applyAlignment="1">
      <alignment horizontal="left" vertical="top" wrapText="1"/>
    </xf>
    <xf numFmtId="0" fontId="45" fillId="0" borderId="6" xfId="0" applyFont="1" applyFill="1" applyBorder="1" applyAlignment="1">
      <alignment vertical="top" wrapText="1"/>
    </xf>
    <xf numFmtId="0" fontId="2" fillId="0" borderId="6" xfId="0" applyFont="1" applyFill="1" applyBorder="1" applyAlignment="1">
      <alignment horizontal="justify" vertical="top" wrapText="1"/>
    </xf>
    <xf numFmtId="0" fontId="3" fillId="0" borderId="6" xfId="0" applyFont="1" applyFill="1" applyBorder="1" applyAlignment="1">
      <alignment horizontal="left" vertical="top" wrapText="1"/>
    </xf>
    <xf numFmtId="2" fontId="2" fillId="0" borderId="16" xfId="0" applyNumberFormat="1" applyFont="1" applyFill="1" applyBorder="1" applyAlignment="1">
      <alignment vertical="top" wrapText="1"/>
    </xf>
    <xf numFmtId="3" fontId="16" fillId="0" borderId="6" xfId="0" applyNumberFormat="1" applyFont="1" applyFill="1" applyBorder="1" applyAlignment="1">
      <alignment horizontal="center" wrapText="1"/>
    </xf>
    <xf numFmtId="2" fontId="41" fillId="0" borderId="6" xfId="186" applyNumberFormat="1" applyFont="1" applyFill="1" applyBorder="1" applyAlignment="1">
      <alignment horizontal="left" wrapText="1"/>
    </xf>
    <xf numFmtId="0" fontId="16" fillId="0" borderId="6" xfId="188" applyFont="1" applyFill="1" applyBorder="1" applyAlignment="1">
      <alignment horizontal="left" wrapText="1"/>
    </xf>
    <xf numFmtId="0" fontId="16" fillId="0" borderId="0" xfId="0" applyFont="1" applyFill="1" applyAlignment="1">
      <alignment horizontal="left" wrapText="1"/>
    </xf>
    <xf numFmtId="2" fontId="16" fillId="0" borderId="6" xfId="0" applyNumberFormat="1" applyFont="1" applyFill="1" applyBorder="1" applyAlignment="1">
      <alignment horizontal="left" wrapText="1"/>
    </xf>
    <xf numFmtId="0" fontId="16" fillId="0" borderId="17" xfId="0" applyFont="1" applyFill="1" applyBorder="1" applyAlignment="1">
      <alignment horizontal="left" wrapText="1"/>
    </xf>
    <xf numFmtId="0" fontId="16" fillId="0" borderId="3" xfId="0" applyFont="1" applyFill="1" applyBorder="1" applyAlignment="1">
      <alignment horizontal="left" wrapText="1"/>
    </xf>
    <xf numFmtId="0" fontId="46" fillId="0" borderId="6" xfId="0" applyFont="1" applyFill="1" applyBorder="1" applyAlignment="1">
      <alignment horizontal="left" wrapText="1"/>
    </xf>
    <xf numFmtId="0" fontId="41" fillId="0" borderId="6" xfId="0" applyFont="1" applyFill="1" applyBorder="1" applyAlignment="1">
      <alignment horizontal="left" wrapText="1"/>
    </xf>
    <xf numFmtId="0" fontId="18" fillId="0" borderId="17" xfId="0" applyFont="1" applyFill="1" applyBorder="1" applyAlignment="1">
      <alignment horizontal="left" wrapText="1"/>
    </xf>
    <xf numFmtId="0" fontId="16" fillId="0" borderId="19" xfId="0" applyFont="1" applyFill="1" applyBorder="1" applyAlignment="1">
      <alignment horizontal="left" wrapText="1"/>
    </xf>
    <xf numFmtId="0" fontId="16" fillId="0" borderId="20" xfId="0" applyFont="1" applyFill="1" applyBorder="1" applyAlignment="1">
      <alignment horizontal="left" wrapText="1"/>
    </xf>
    <xf numFmtId="0" fontId="47" fillId="0" borderId="6" xfId="0" applyNumberFormat="1" applyFont="1" applyFill="1" applyBorder="1" applyAlignment="1">
      <alignment horizontal="left" wrapText="1"/>
    </xf>
    <xf numFmtId="0" fontId="48" fillId="0" borderId="6" xfId="0" applyFont="1" applyFill="1" applyBorder="1" applyAlignment="1">
      <alignment horizontal="left" wrapText="1"/>
    </xf>
    <xf numFmtId="2" fontId="16" fillId="0" borderId="6" xfId="0" applyNumberFormat="1" applyFont="1" applyFill="1" applyBorder="1" applyAlignment="1">
      <alignment horizontal="left" vertical="top" wrapText="1"/>
    </xf>
    <xf numFmtId="176" fontId="8" fillId="0" borderId="8" xfId="0" applyNumberFormat="1" applyFont="1" applyFill="1" applyBorder="1" applyAlignment="1">
      <alignment horizontal="center"/>
    </xf>
    <xf numFmtId="0" fontId="8" fillId="0" borderId="8" xfId="0" applyFont="1" applyFill="1" applyBorder="1" applyAlignment="1">
      <alignment horizontal="justify"/>
    </xf>
    <xf numFmtId="0" fontId="8" fillId="0" borderId="0" xfId="0" applyFont="1" applyFill="1" applyBorder="1" applyAlignment="1">
      <alignment horizontal="left" vertical="top" wrapText="1"/>
    </xf>
    <xf numFmtId="0" fontId="16" fillId="0" borderId="16" xfId="0" applyFont="1" applyFill="1" applyBorder="1" applyAlignment="1">
      <alignment horizontal="left" vertical="top" wrapText="1"/>
    </xf>
    <xf numFmtId="0" fontId="8" fillId="0" borderId="6" xfId="0" applyFont="1" applyFill="1" applyBorder="1" applyAlignment="1">
      <alignment horizontal="left" vertical="top" wrapText="1"/>
    </xf>
    <xf numFmtId="0" fontId="18" fillId="0" borderId="21" xfId="0" applyFont="1" applyFill="1" applyBorder="1" applyAlignment="1">
      <alignment horizontal="left" vertical="top" wrapText="1"/>
    </xf>
    <xf numFmtId="0" fontId="16" fillId="0" borderId="0" xfId="0" applyFont="1" applyFill="1" applyAlignment="1">
      <alignment horizontal="left" vertical="top" wrapText="1"/>
    </xf>
    <xf numFmtId="0" fontId="41" fillId="0" borderId="6" xfId="0" applyFont="1" applyFill="1" applyBorder="1" applyAlignment="1">
      <alignment horizontal="left" vertical="top" wrapText="1"/>
    </xf>
    <xf numFmtId="0" fontId="16" fillId="0" borderId="17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0" fontId="18" fillId="0" borderId="17" xfId="0" applyFont="1" applyFill="1" applyBorder="1" applyAlignment="1">
      <alignment horizontal="left" vertical="top" wrapText="1"/>
    </xf>
    <xf numFmtId="0" fontId="16" fillId="0" borderId="19" xfId="0" applyFont="1" applyFill="1" applyBorder="1" applyAlignment="1">
      <alignment horizontal="left" vertical="top" wrapText="1"/>
    </xf>
    <xf numFmtId="2" fontId="16" fillId="0" borderId="16" xfId="0" applyNumberFormat="1" applyFont="1" applyFill="1" applyBorder="1" applyAlignment="1">
      <alignment horizontal="left" vertical="top" wrapText="1"/>
    </xf>
    <xf numFmtId="0" fontId="46" fillId="0" borderId="6" xfId="0" applyFont="1" applyFill="1" applyBorder="1" applyAlignment="1">
      <alignment horizontal="left" vertical="top" wrapText="1"/>
    </xf>
    <xf numFmtId="0" fontId="41" fillId="0" borderId="0" xfId="0" applyFont="1" applyFill="1" applyAlignment="1">
      <alignment horizontal="left" vertical="top" wrapText="1"/>
    </xf>
    <xf numFmtId="0" fontId="16" fillId="0" borderId="22" xfId="0" applyFont="1" applyFill="1" applyBorder="1" applyAlignment="1">
      <alignment horizontal="left" vertical="top" wrapText="1"/>
    </xf>
    <xf numFmtId="0" fontId="16" fillId="0" borderId="20" xfId="0" applyFont="1" applyFill="1" applyBorder="1" applyAlignment="1">
      <alignment horizontal="left" vertical="top" wrapText="1"/>
    </xf>
    <xf numFmtId="0" fontId="48" fillId="0" borderId="6" xfId="0" applyFont="1" applyFill="1" applyBorder="1" applyAlignment="1">
      <alignment horizontal="left" vertical="top" wrapText="1"/>
    </xf>
    <xf numFmtId="0" fontId="23" fillId="0" borderId="0" xfId="0" applyFont="1" applyFill="1" applyAlignment="1">
      <alignment horizontal="left" vertical="top" wrapText="1"/>
    </xf>
    <xf numFmtId="0" fontId="12" fillId="0" borderId="0" xfId="0" applyFont="1" applyFill="1" applyAlignment="1">
      <alignment horizontal="left" vertical="top" wrapText="1"/>
    </xf>
    <xf numFmtId="0" fontId="16" fillId="0" borderId="23" xfId="0" applyFont="1" applyFill="1" applyBorder="1" applyAlignment="1">
      <alignment vertical="top"/>
    </xf>
    <xf numFmtId="0" fontId="16" fillId="0" borderId="17" xfId="0" applyFont="1" applyFill="1" applyBorder="1" applyAlignment="1">
      <alignment vertical="top"/>
    </xf>
    <xf numFmtId="0" fontId="16" fillId="0" borderId="6" xfId="0" applyFont="1" applyFill="1" applyBorder="1" applyAlignment="1">
      <alignment vertical="top" wrapText="1"/>
    </xf>
    <xf numFmtId="0" fontId="16" fillId="0" borderId="18" xfId="0" applyFont="1" applyFill="1" applyBorder="1" applyAlignment="1">
      <alignment vertical="top" wrapText="1"/>
    </xf>
    <xf numFmtId="0" fontId="8" fillId="0" borderId="6" xfId="0" applyFont="1" applyFill="1" applyBorder="1" applyAlignment="1">
      <alignment vertical="top" wrapText="1"/>
    </xf>
    <xf numFmtId="184" fontId="16" fillId="0" borderId="6" xfId="0" applyNumberFormat="1" applyFont="1" applyFill="1" applyBorder="1" applyAlignment="1">
      <alignment horizontal="left" wrapText="1" shrinkToFit="1"/>
    </xf>
    <xf numFmtId="0" fontId="41" fillId="0" borderId="6" xfId="0" applyNumberFormat="1" applyFont="1" applyFill="1" applyBorder="1" applyAlignment="1">
      <alignment horizontal="left" vertical="top" wrapText="1"/>
    </xf>
    <xf numFmtId="0" fontId="16" fillId="0" borderId="17" xfId="0" applyFont="1" applyFill="1" applyBorder="1" applyAlignment="1">
      <alignment vertical="top" wrapText="1"/>
    </xf>
    <xf numFmtId="0" fontId="41" fillId="0" borderId="16" xfId="0" applyNumberFormat="1" applyFont="1" applyFill="1" applyBorder="1" applyAlignment="1">
      <alignment horizontal="left" vertical="top" wrapText="1"/>
    </xf>
    <xf numFmtId="0" fontId="41" fillId="0" borderId="6" xfId="0" applyFont="1" applyFill="1" applyBorder="1" applyAlignment="1">
      <alignment vertical="top" wrapText="1"/>
    </xf>
    <xf numFmtId="0" fontId="16" fillId="0" borderId="11" xfId="0" applyFont="1" applyFill="1" applyBorder="1" applyAlignment="1">
      <alignment horizontal="left" wrapText="1"/>
    </xf>
    <xf numFmtId="0" fontId="17" fillId="0" borderId="18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vertical="top" wrapText="1"/>
    </xf>
    <xf numFmtId="177" fontId="16" fillId="0" borderId="6" xfId="0" applyNumberFormat="1" applyFont="1" applyFill="1" applyBorder="1" applyAlignment="1">
      <alignment horizontal="left" vertical="top" wrapText="1"/>
    </xf>
    <xf numFmtId="0" fontId="41" fillId="0" borderId="0" xfId="0" applyFont="1" applyFill="1"/>
    <xf numFmtId="0" fontId="16" fillId="0" borderId="19" xfId="0" applyFont="1" applyFill="1" applyBorder="1" applyAlignment="1">
      <alignment vertical="top"/>
    </xf>
    <xf numFmtId="0" fontId="8" fillId="0" borderId="0" xfId="0" applyFont="1" applyFill="1" applyBorder="1" applyAlignment="1">
      <alignment horizontal="center"/>
    </xf>
    <xf numFmtId="177" fontId="8" fillId="0" borderId="0" xfId="0" applyNumberFormat="1" applyFont="1" applyFill="1" applyBorder="1" applyAlignment="1">
      <alignment horizontal="center"/>
    </xf>
    <xf numFmtId="49" fontId="38" fillId="0" borderId="6" xfId="0" applyNumberFormat="1" applyFont="1" applyFill="1" applyBorder="1" applyAlignment="1">
      <alignment horizontal="center"/>
    </xf>
    <xf numFmtId="49" fontId="8" fillId="0" borderId="16" xfId="0" applyNumberFormat="1" applyFont="1" applyFill="1" applyBorder="1" applyAlignment="1">
      <alignment horizontal="center"/>
    </xf>
    <xf numFmtId="0" fontId="8" fillId="0" borderId="16" xfId="0" applyFont="1" applyFill="1" applyBorder="1" applyAlignment="1">
      <alignment horizontal="center"/>
    </xf>
    <xf numFmtId="49" fontId="8" fillId="0" borderId="8" xfId="0" applyNumberFormat="1" applyFont="1" applyFill="1" applyBorder="1" applyAlignment="1">
      <alignment horizontal="center"/>
    </xf>
    <xf numFmtId="49" fontId="8" fillId="0" borderId="6" xfId="0" applyNumberFormat="1" applyFont="1" applyFill="1" applyBorder="1" applyAlignment="1">
      <alignment horizontal="center" wrapText="1"/>
    </xf>
    <xf numFmtId="0" fontId="16" fillId="0" borderId="6" xfId="0" applyFont="1" applyFill="1" applyBorder="1" applyAlignment="1">
      <alignment horizontal="justify" vertical="top" wrapText="1"/>
    </xf>
    <xf numFmtId="0" fontId="16" fillId="0" borderId="0" xfId="0" applyFont="1" applyFill="1" applyBorder="1" applyAlignment="1">
      <alignment vertical="top" wrapText="1"/>
    </xf>
    <xf numFmtId="49" fontId="8" fillId="0" borderId="7" xfId="0" applyNumberFormat="1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 wrapText="1"/>
    </xf>
    <xf numFmtId="176" fontId="8" fillId="0" borderId="0" xfId="0" applyNumberFormat="1" applyFont="1" applyFill="1" applyBorder="1" applyAlignment="1">
      <alignment horizontal="center"/>
    </xf>
    <xf numFmtId="0" fontId="16" fillId="0" borderId="6" xfId="0" applyFont="1" applyFill="1" applyBorder="1" applyAlignment="1">
      <alignment wrapText="1"/>
    </xf>
    <xf numFmtId="2" fontId="16" fillId="0" borderId="0" xfId="0" applyNumberFormat="1" applyFont="1" applyFill="1"/>
    <xf numFmtId="176" fontId="8" fillId="0" borderId="0" xfId="0" applyNumberFormat="1" applyFont="1" applyFill="1" applyBorder="1" applyAlignment="1">
      <alignment horizontal="left" vertical="center" wrapText="1"/>
    </xf>
    <xf numFmtId="0" fontId="7" fillId="0" borderId="0" xfId="0" applyFont="1" applyFill="1" applyAlignment="1"/>
    <xf numFmtId="0" fontId="9" fillId="0" borderId="0" xfId="0" applyFont="1" applyFill="1" applyAlignment="1"/>
    <xf numFmtId="0" fontId="7" fillId="0" borderId="0" xfId="0" applyFont="1" applyFill="1" applyAlignment="1">
      <alignment wrapText="1"/>
    </xf>
    <xf numFmtId="0" fontId="2" fillId="0" borderId="0" xfId="0" applyFont="1" applyFill="1" applyAlignment="1">
      <alignment horizontal="center"/>
    </xf>
    <xf numFmtId="0" fontId="3" fillId="0" borderId="6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177" fontId="2" fillId="0" borderId="0" xfId="0" applyNumberFormat="1" applyFont="1" applyFill="1"/>
    <xf numFmtId="0" fontId="2" fillId="0" borderId="17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2" fontId="42" fillId="0" borderId="6" xfId="186" applyNumberFormat="1" applyFont="1" applyFill="1" applyBorder="1" applyAlignment="1">
      <alignment horizontal="left" wrapText="1"/>
    </xf>
    <xf numFmtId="177" fontId="2" fillId="0" borderId="6" xfId="0" applyNumberFormat="1" applyFont="1" applyFill="1" applyBorder="1" applyAlignment="1">
      <alignment horizontal="left" vertical="top" wrapText="1"/>
    </xf>
    <xf numFmtId="0" fontId="42" fillId="0" borderId="0" xfId="0" applyFont="1" applyFill="1"/>
    <xf numFmtId="49" fontId="9" fillId="0" borderId="6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2" fillId="0" borderId="6" xfId="0" applyFont="1" applyFill="1" applyBorder="1" applyAlignment="1">
      <alignment horizontal="left" vertical="top" wrapText="1"/>
    </xf>
    <xf numFmtId="0" fontId="2" fillId="0" borderId="18" xfId="0" applyFont="1" applyFill="1" applyBorder="1" applyAlignment="1">
      <alignment vertical="top" wrapText="1"/>
    </xf>
    <xf numFmtId="2" fontId="2" fillId="0" borderId="16" xfId="0" applyNumberFormat="1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wrapText="1"/>
    </xf>
    <xf numFmtId="0" fontId="6" fillId="0" borderId="6" xfId="0" applyFont="1" applyFill="1" applyBorder="1" applyAlignment="1">
      <alignment vertical="top" wrapText="1"/>
    </xf>
    <xf numFmtId="0" fontId="43" fillId="0" borderId="0" xfId="0" applyFont="1" applyFill="1" applyAlignment="1">
      <alignment vertical="top" wrapText="1"/>
    </xf>
    <xf numFmtId="2" fontId="2" fillId="0" borderId="6" xfId="189" applyNumberFormat="1" applyFont="1" applyFill="1" applyBorder="1" applyAlignment="1" applyProtection="1">
      <alignment horizontal="center" vertical="center"/>
    </xf>
    <xf numFmtId="184" fontId="3" fillId="0" borderId="6" xfId="0" applyNumberFormat="1" applyFont="1" applyFill="1" applyBorder="1" applyAlignment="1">
      <alignment horizontal="left" wrapText="1" shrinkToFit="1"/>
    </xf>
    <xf numFmtId="49" fontId="2" fillId="0" borderId="0" xfId="0" applyNumberFormat="1" applyFont="1" applyFill="1" applyAlignment="1">
      <alignment horizontal="center"/>
    </xf>
    <xf numFmtId="177" fontId="8" fillId="0" borderId="0" xfId="0" applyNumberFormat="1" applyFont="1" applyFill="1" applyBorder="1" applyAlignment="1">
      <alignment horizontal="right"/>
    </xf>
    <xf numFmtId="0" fontId="16" fillId="0" borderId="0" xfId="0" applyFont="1" applyFill="1" applyAlignment="1">
      <alignment horizontal="right"/>
    </xf>
    <xf numFmtId="0" fontId="8" fillId="0" borderId="6" xfId="0" applyFont="1" applyFill="1" applyBorder="1" applyAlignment="1">
      <alignment horizontal="justify" vertical="top" wrapText="1"/>
    </xf>
    <xf numFmtId="0" fontId="2" fillId="0" borderId="19" xfId="0" applyFont="1" applyFill="1" applyBorder="1" applyAlignment="1">
      <alignment vertical="top"/>
    </xf>
    <xf numFmtId="0" fontId="2" fillId="0" borderId="23" xfId="0" applyFont="1" applyFill="1" applyBorder="1" applyAlignment="1">
      <alignment vertical="top"/>
    </xf>
    <xf numFmtId="0" fontId="2" fillId="0" borderId="17" xfId="0" applyFont="1" applyFill="1" applyBorder="1" applyAlignment="1">
      <alignment vertical="top"/>
    </xf>
    <xf numFmtId="0" fontId="8" fillId="0" borderId="0" xfId="0" applyFont="1" applyFill="1" applyAlignment="1">
      <alignment horizontal="left" vertical="top" wrapText="1"/>
    </xf>
    <xf numFmtId="49" fontId="3" fillId="0" borderId="24" xfId="0" applyNumberFormat="1" applyFont="1" applyFill="1" applyBorder="1" applyAlignment="1">
      <alignment horizontal="left" wrapText="1" shrinkToFit="1"/>
    </xf>
    <xf numFmtId="0" fontId="40" fillId="0" borderId="24" xfId="0" applyFont="1" applyFill="1" applyBorder="1" applyAlignment="1">
      <alignment horizontal="justify"/>
    </xf>
    <xf numFmtId="0" fontId="45" fillId="0" borderId="6" xfId="0" applyFont="1" applyFill="1" applyBorder="1" applyAlignment="1">
      <alignment horizontal="left" wrapText="1"/>
    </xf>
    <xf numFmtId="0" fontId="42" fillId="0" borderId="6" xfId="0" applyFont="1" applyFill="1" applyBorder="1" applyAlignment="1">
      <alignment horizontal="left" wrapText="1"/>
    </xf>
    <xf numFmtId="4" fontId="2" fillId="0" borderId="6" xfId="0" applyNumberFormat="1" applyFont="1" applyFill="1" applyBorder="1" applyAlignment="1">
      <alignment horizontal="center" vertical="center"/>
    </xf>
    <xf numFmtId="49" fontId="11" fillId="0" borderId="3" xfId="19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wrapText="1"/>
    </xf>
    <xf numFmtId="0" fontId="16" fillId="0" borderId="0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center" wrapText="1"/>
    </xf>
    <xf numFmtId="49" fontId="6" fillId="0" borderId="7" xfId="0" applyNumberFormat="1" applyFont="1" applyFill="1" applyBorder="1" applyAlignment="1">
      <alignment horizontal="center" vertical="center"/>
    </xf>
    <xf numFmtId="1" fontId="3" fillId="0" borderId="6" xfId="0" applyNumberFormat="1" applyFont="1" applyFill="1" applyBorder="1" applyAlignment="1">
      <alignment horizontal="center" vertical="center"/>
    </xf>
    <xf numFmtId="0" fontId="2" fillId="0" borderId="6" xfId="189" applyNumberFormat="1" applyFont="1" applyFill="1" applyBorder="1" applyAlignment="1" applyProtection="1">
      <alignment horizontal="center" vertical="center"/>
    </xf>
    <xf numFmtId="176" fontId="2" fillId="0" borderId="6" xfId="0" applyNumberFormat="1" applyFont="1" applyFill="1" applyBorder="1" applyAlignment="1">
      <alignment horizontal="center" vertical="center"/>
    </xf>
    <xf numFmtId="49" fontId="3" fillId="0" borderId="6" xfId="189" applyNumberFormat="1" applyFont="1" applyFill="1" applyBorder="1" applyAlignment="1" applyProtection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vertical="center"/>
    </xf>
    <xf numFmtId="49" fontId="33" fillId="0" borderId="6" xfId="0" applyNumberFormat="1" applyFont="1" applyFill="1" applyBorder="1" applyAlignment="1">
      <alignment horizontal="center" vertical="center"/>
    </xf>
    <xf numFmtId="1" fontId="2" fillId="0" borderId="6" xfId="0" applyNumberFormat="1" applyFont="1" applyFill="1" applyBorder="1" applyAlignment="1">
      <alignment horizontal="center" vertical="center"/>
    </xf>
    <xf numFmtId="3" fontId="2" fillId="0" borderId="6" xfId="0" applyNumberFormat="1" applyFont="1" applyFill="1" applyBorder="1" applyAlignment="1">
      <alignment horizontal="center" vertical="center"/>
    </xf>
    <xf numFmtId="49" fontId="6" fillId="0" borderId="6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/>
    </xf>
    <xf numFmtId="177" fontId="2" fillId="0" borderId="0" xfId="189" applyNumberFormat="1" applyFont="1" applyFill="1" applyBorder="1" applyAlignment="1" applyProtection="1">
      <alignment horizontal="center" vertical="center"/>
    </xf>
    <xf numFmtId="177" fontId="3" fillId="0" borderId="6" xfId="189" applyNumberFormat="1" applyFont="1" applyFill="1" applyBorder="1" applyAlignment="1" applyProtection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176" fontId="2" fillId="0" borderId="9" xfId="0" applyNumberFormat="1" applyFont="1" applyFill="1" applyBorder="1" applyAlignment="1">
      <alignment vertical="center"/>
    </xf>
    <xf numFmtId="0" fontId="2" fillId="0" borderId="16" xfId="0" applyFont="1" applyFill="1" applyBorder="1" applyAlignment="1">
      <alignment horizontal="center" vertical="center" wrapText="1"/>
    </xf>
    <xf numFmtId="49" fontId="2" fillId="0" borderId="16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 wrapText="1"/>
    </xf>
    <xf numFmtId="176" fontId="2" fillId="0" borderId="25" xfId="0" applyNumberFormat="1" applyFont="1" applyFill="1" applyBorder="1" applyAlignment="1">
      <alignment vertical="center"/>
    </xf>
    <xf numFmtId="176" fontId="2" fillId="0" borderId="16" xfId="0" applyNumberFormat="1" applyFont="1" applyFill="1" applyBorder="1" applyAlignment="1">
      <alignment horizontal="center" vertical="center"/>
    </xf>
    <xf numFmtId="177" fontId="8" fillId="0" borderId="6" xfId="0" applyNumberFormat="1" applyFont="1" applyFill="1" applyBorder="1" applyAlignment="1">
      <alignment horizontal="left"/>
    </xf>
    <xf numFmtId="0" fontId="16" fillId="0" borderId="0" xfId="0" applyFont="1" applyBorder="1" applyAlignment="1">
      <alignment vertical="top" wrapText="1"/>
    </xf>
    <xf numFmtId="0" fontId="16" fillId="0" borderId="0" xfId="0" applyFont="1" applyBorder="1" applyAlignment="1">
      <alignment horizontal="center"/>
    </xf>
    <xf numFmtId="0" fontId="16" fillId="0" borderId="0" xfId="0" applyFont="1" applyBorder="1"/>
    <xf numFmtId="0" fontId="18" fillId="0" borderId="0" xfId="0" applyFont="1" applyFill="1" applyAlignment="1">
      <alignment horizontal="center"/>
    </xf>
    <xf numFmtId="0" fontId="16" fillId="0" borderId="6" xfId="0" applyFont="1" applyBorder="1"/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178" fontId="8" fillId="0" borderId="0" xfId="0" applyNumberFormat="1" applyFont="1" applyBorder="1"/>
    <xf numFmtId="0" fontId="8" fillId="0" borderId="0" xfId="0" applyFont="1" applyFill="1" applyBorder="1"/>
    <xf numFmtId="0" fontId="16" fillId="0" borderId="6" xfId="0" applyFont="1" applyBorder="1" applyAlignment="1">
      <alignment horizontal="center"/>
    </xf>
    <xf numFmtId="0" fontId="8" fillId="0" borderId="6" xfId="0" applyFont="1" applyBorder="1"/>
    <xf numFmtId="49" fontId="3" fillId="0" borderId="9" xfId="0" applyNumberFormat="1" applyFont="1" applyFill="1" applyBorder="1" applyAlignment="1">
      <alignment horizontal="left" wrapText="1" shrinkToFit="1"/>
    </xf>
    <xf numFmtId="0" fontId="18" fillId="0" borderId="0" xfId="0" applyFont="1" applyAlignment="1">
      <alignment horizontal="center"/>
    </xf>
    <xf numFmtId="0" fontId="2" fillId="0" borderId="16" xfId="0" applyFont="1" applyFill="1" applyBorder="1" applyAlignment="1">
      <alignment horizontal="left" wrapText="1"/>
    </xf>
    <xf numFmtId="177" fontId="2" fillId="0" borderId="6" xfId="189" applyNumberFormat="1" applyFont="1" applyFill="1" applyBorder="1" applyAlignment="1" applyProtection="1">
      <alignment horizontal="center" vertical="center"/>
    </xf>
    <xf numFmtId="49" fontId="11" fillId="0" borderId="11" xfId="190" applyNumberFormat="1" applyFont="1" applyFill="1" applyBorder="1" applyAlignment="1">
      <alignment horizontal="center" vertical="center"/>
    </xf>
    <xf numFmtId="176" fontId="10" fillId="0" borderId="16" xfId="190" applyNumberFormat="1" applyFont="1" applyBorder="1" applyAlignment="1">
      <alignment horizontal="center"/>
    </xf>
    <xf numFmtId="49" fontId="11" fillId="0" borderId="6" xfId="190" applyNumberFormat="1" applyFont="1" applyFill="1" applyBorder="1" applyAlignment="1">
      <alignment horizontal="left" wrapText="1"/>
    </xf>
    <xf numFmtId="176" fontId="10" fillId="0" borderId="11" xfId="190" applyNumberFormat="1" applyFont="1" applyFill="1" applyBorder="1" applyAlignment="1">
      <alignment horizontal="center"/>
    </xf>
    <xf numFmtId="176" fontId="10" fillId="0" borderId="8" xfId="190" applyNumberFormat="1" applyFont="1" applyFill="1" applyBorder="1" applyAlignment="1">
      <alignment horizontal="center"/>
    </xf>
    <xf numFmtId="176" fontId="10" fillId="0" borderId="6" xfId="190" applyNumberFormat="1" applyFont="1" applyFill="1" applyBorder="1" applyAlignment="1">
      <alignment horizontal="center"/>
    </xf>
    <xf numFmtId="0" fontId="40" fillId="0" borderId="9" xfId="0" applyFont="1" applyFill="1" applyBorder="1" applyAlignment="1">
      <alignment horizontal="justify"/>
    </xf>
    <xf numFmtId="0" fontId="3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8" fillId="0" borderId="22" xfId="0" applyFont="1" applyFill="1" applyBorder="1" applyAlignment="1">
      <alignment horizontal="left" vertical="center" wrapText="1"/>
    </xf>
    <xf numFmtId="176" fontId="8" fillId="0" borderId="22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wrapText="1"/>
    </xf>
    <xf numFmtId="177" fontId="50" fillId="0" borderId="6" xfId="0" applyNumberFormat="1" applyFont="1" applyFill="1" applyBorder="1" applyAlignment="1">
      <alignment wrapText="1"/>
    </xf>
    <xf numFmtId="0" fontId="2" fillId="0" borderId="0" xfId="0" applyFont="1" applyFill="1" applyBorder="1"/>
    <xf numFmtId="4" fontId="2" fillId="0" borderId="0" xfId="0" applyNumberFormat="1" applyFont="1" applyFill="1" applyBorder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justify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/>
    </xf>
    <xf numFmtId="0" fontId="33" fillId="0" borderId="0" xfId="0" applyFont="1" applyFill="1" applyBorder="1" applyAlignment="1">
      <alignment horizontal="justify" vertical="top" wrapText="1"/>
    </xf>
    <xf numFmtId="0" fontId="3" fillId="0" borderId="6" xfId="0" applyFont="1" applyFill="1" applyBorder="1" applyAlignment="1">
      <alignment horizontal="center" vertical="justify"/>
    </xf>
    <xf numFmtId="0" fontId="3" fillId="0" borderId="6" xfId="0" applyFont="1" applyFill="1" applyBorder="1" applyAlignment="1">
      <alignment horizontal="justify" vertical="justify" wrapText="1"/>
    </xf>
    <xf numFmtId="177" fontId="3" fillId="0" borderId="6" xfId="0" applyNumberFormat="1" applyFont="1" applyFill="1" applyBorder="1"/>
    <xf numFmtId="0" fontId="3" fillId="0" borderId="0" xfId="0" applyFont="1" applyFill="1" applyBorder="1"/>
    <xf numFmtId="0" fontId="33" fillId="0" borderId="6" xfId="0" applyFont="1" applyFill="1" applyBorder="1" applyAlignment="1">
      <alignment horizontal="center" vertical="justify"/>
    </xf>
    <xf numFmtId="0" fontId="33" fillId="0" borderId="6" xfId="0" applyFont="1" applyFill="1" applyBorder="1" applyAlignment="1">
      <alignment horizontal="justify" vertical="justify" wrapText="1"/>
    </xf>
    <xf numFmtId="177" fontId="33" fillId="0" borderId="6" xfId="0" applyNumberFormat="1" applyFont="1" applyFill="1" applyBorder="1"/>
    <xf numFmtId="0" fontId="3" fillId="0" borderId="6" xfId="0" applyFont="1" applyFill="1" applyBorder="1" applyAlignment="1">
      <alignment horizontal="justify" wrapText="1"/>
    </xf>
    <xf numFmtId="49" fontId="33" fillId="0" borderId="6" xfId="0" applyNumberFormat="1" applyFont="1" applyFill="1" applyBorder="1" applyAlignment="1">
      <alignment horizontal="center" vertical="justify" wrapText="1" shrinkToFit="1"/>
    </xf>
    <xf numFmtId="176" fontId="3" fillId="0" borderId="6" xfId="0" applyNumberFormat="1" applyFont="1" applyFill="1" applyBorder="1"/>
    <xf numFmtId="0" fontId="9" fillId="0" borderId="6" xfId="0" applyFont="1" applyFill="1" applyBorder="1" applyAlignment="1">
      <alignment wrapText="1"/>
    </xf>
    <xf numFmtId="184" fontId="33" fillId="0" borderId="6" xfId="0" applyNumberFormat="1" applyFont="1" applyFill="1" applyBorder="1" applyAlignment="1">
      <alignment horizontal="left" wrapText="1" shrinkToFit="1"/>
    </xf>
    <xf numFmtId="49" fontId="2" fillId="0" borderId="6" xfId="0" applyNumberFormat="1" applyFont="1" applyFill="1" applyBorder="1" applyAlignment="1">
      <alignment horizontal="center" wrapText="1" shrinkToFit="1"/>
    </xf>
    <xf numFmtId="184" fontId="33" fillId="0" borderId="6" xfId="0" applyNumberFormat="1" applyFont="1" applyFill="1" applyBorder="1" applyAlignment="1">
      <alignment horizontal="left" vertical="top" wrapText="1" shrinkToFit="1"/>
    </xf>
    <xf numFmtId="184" fontId="2" fillId="0" borderId="6" xfId="0" applyNumberFormat="1" applyFont="1" applyFill="1" applyBorder="1" applyAlignment="1">
      <alignment horizontal="left" wrapText="1" shrinkToFit="1"/>
    </xf>
    <xf numFmtId="2" fontId="7" fillId="0" borderId="6" xfId="186" applyNumberFormat="1" applyFont="1" applyFill="1" applyBorder="1" applyAlignment="1">
      <alignment horizontal="left" vertical="top" wrapText="1"/>
    </xf>
    <xf numFmtId="0" fontId="2" fillId="0" borderId="6" xfId="192" applyFont="1" applyFill="1" applyBorder="1" applyAlignment="1">
      <alignment wrapText="1"/>
    </xf>
    <xf numFmtId="0" fontId="23" fillId="0" borderId="0" xfId="0" applyFont="1" applyFill="1" applyBorder="1" applyAlignment="1"/>
    <xf numFmtId="177" fontId="8" fillId="0" borderId="22" xfId="0" applyNumberFormat="1" applyFont="1" applyFill="1" applyBorder="1" applyAlignment="1">
      <alignment horizontal="left" vertical="center" wrapText="1"/>
    </xf>
    <xf numFmtId="177" fontId="12" fillId="0" borderId="0" xfId="0" applyNumberFormat="1" applyFont="1" applyFill="1" applyBorder="1"/>
    <xf numFmtId="2" fontId="16" fillId="0" borderId="22" xfId="0" applyNumberFormat="1" applyFont="1" applyFill="1" applyBorder="1" applyAlignment="1">
      <alignment horizontal="left" vertical="center" wrapText="1"/>
    </xf>
    <xf numFmtId="176" fontId="38" fillId="0" borderId="22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center"/>
    </xf>
    <xf numFmtId="2" fontId="8" fillId="0" borderId="22" xfId="0" applyNumberFormat="1" applyFont="1" applyFill="1" applyBorder="1" applyAlignment="1">
      <alignment horizontal="left" vertical="center" wrapText="1"/>
    </xf>
    <xf numFmtId="2" fontId="16" fillId="0" borderId="0" xfId="0" applyNumberFormat="1" applyFont="1" applyFill="1" applyBorder="1" applyAlignment="1">
      <alignment horizontal="center"/>
    </xf>
    <xf numFmtId="182" fontId="16" fillId="0" borderId="0" xfId="0" applyNumberFormat="1" applyFont="1" applyFill="1" applyBorder="1" applyAlignment="1">
      <alignment horizontal="center" vertical="center" wrapText="1"/>
    </xf>
    <xf numFmtId="176" fontId="16" fillId="0" borderId="0" xfId="0" applyNumberFormat="1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/>
    </xf>
    <xf numFmtId="177" fontId="8" fillId="0" borderId="22" xfId="0" applyNumberFormat="1" applyFont="1" applyFill="1" applyBorder="1" applyAlignment="1">
      <alignment horizontal="left"/>
    </xf>
    <xf numFmtId="188" fontId="16" fillId="0" borderId="0" xfId="0" applyNumberFormat="1" applyFont="1" applyFill="1" applyBorder="1"/>
    <xf numFmtId="2" fontId="16" fillId="0" borderId="0" xfId="0" applyNumberFormat="1" applyFont="1" applyFill="1" applyBorder="1"/>
    <xf numFmtId="0" fontId="3" fillId="0" borderId="22" xfId="0" applyFont="1" applyFill="1" applyBorder="1" applyAlignment="1">
      <alignment horizontal="left" vertical="center" wrapText="1"/>
    </xf>
    <xf numFmtId="4" fontId="8" fillId="0" borderId="22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wrapText="1"/>
    </xf>
    <xf numFmtId="0" fontId="2" fillId="0" borderId="0" xfId="189" applyNumberFormat="1" applyFont="1" applyFill="1" applyBorder="1" applyAlignment="1" applyProtection="1">
      <alignment horizontal="left" vertical="top"/>
    </xf>
    <xf numFmtId="177" fontId="2" fillId="0" borderId="0" xfId="0" applyNumberFormat="1" applyFont="1" applyFill="1" applyAlignment="1">
      <alignment horizontal="left"/>
    </xf>
    <xf numFmtId="177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0" fontId="3" fillId="0" borderId="0" xfId="189" applyNumberFormat="1" applyFont="1" applyFill="1" applyBorder="1" applyAlignment="1" applyProtection="1">
      <alignment horizontal="left" vertical="top"/>
    </xf>
    <xf numFmtId="0" fontId="2" fillId="0" borderId="0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left" wrapText="1"/>
    </xf>
    <xf numFmtId="0" fontId="8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wrapText="1"/>
    </xf>
    <xf numFmtId="0" fontId="3" fillId="0" borderId="0" xfId="189" applyNumberFormat="1" applyFont="1" applyFill="1" applyBorder="1" applyAlignment="1" applyProtection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187" fontId="3" fillId="0" borderId="0" xfId="0" applyNumberFormat="1" applyFont="1" applyFill="1" applyBorder="1" applyAlignment="1">
      <alignment horizontal="left" wrapText="1"/>
    </xf>
    <xf numFmtId="178" fontId="3" fillId="0" borderId="0" xfId="194" applyNumberFormat="1" applyFont="1" applyFill="1" applyBorder="1" applyAlignment="1">
      <alignment horizontal="left" vertical="center" wrapText="1"/>
    </xf>
    <xf numFmtId="0" fontId="8" fillId="0" borderId="0" xfId="189" applyNumberFormat="1" applyFont="1" applyFill="1" applyBorder="1" applyAlignment="1" applyProtection="1">
      <alignment horizontal="left" vertical="top" wrapText="1"/>
    </xf>
    <xf numFmtId="0" fontId="16" fillId="0" borderId="0" xfId="0" applyFont="1" applyBorder="1" applyAlignment="1">
      <alignment horizontal="left"/>
    </xf>
    <xf numFmtId="187" fontId="8" fillId="0" borderId="0" xfId="0" applyNumberFormat="1" applyFont="1" applyFill="1" applyBorder="1" applyAlignment="1">
      <alignment horizontal="left"/>
    </xf>
    <xf numFmtId="0" fontId="8" fillId="0" borderId="0" xfId="0" applyFont="1" applyBorder="1" applyAlignment="1">
      <alignment horizontal="left"/>
    </xf>
    <xf numFmtId="0" fontId="15" fillId="0" borderId="0" xfId="190" applyFont="1" applyBorder="1" applyAlignment="1">
      <alignment horizontal="left"/>
    </xf>
    <xf numFmtId="0" fontId="49" fillId="0" borderId="0" xfId="190" applyFont="1" applyBorder="1" applyAlignment="1">
      <alignment horizontal="left" wrapText="1"/>
    </xf>
    <xf numFmtId="0" fontId="14" fillId="0" borderId="0" xfId="190" applyFont="1" applyBorder="1" applyAlignment="1">
      <alignment horizontal="left"/>
    </xf>
    <xf numFmtId="0" fontId="37" fillId="0" borderId="0" xfId="190" applyFont="1" applyBorder="1" applyAlignment="1">
      <alignment horizontal="left"/>
    </xf>
    <xf numFmtId="0" fontId="10" fillId="0" borderId="0" xfId="190" applyFont="1" applyBorder="1" applyAlignment="1">
      <alignment horizontal="left"/>
    </xf>
    <xf numFmtId="49" fontId="3" fillId="0" borderId="6" xfId="0" applyNumberFormat="1" applyFont="1" applyFill="1" applyBorder="1" applyAlignment="1">
      <alignment horizontal="center" vertical="center" wrapText="1" shrinkToFit="1"/>
    </xf>
    <xf numFmtId="49" fontId="33" fillId="0" borderId="6" xfId="0" applyNumberFormat="1" applyFont="1" applyFill="1" applyBorder="1" applyAlignment="1">
      <alignment horizontal="center" wrapText="1" shrinkToFit="1"/>
    </xf>
    <xf numFmtId="0" fontId="8" fillId="0" borderId="4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 wrapText="1"/>
    </xf>
    <xf numFmtId="187" fontId="8" fillId="0" borderId="6" xfId="0" applyNumberFormat="1" applyFont="1" applyFill="1" applyBorder="1" applyAlignment="1"/>
    <xf numFmtId="171" fontId="16" fillId="0" borderId="0" xfId="193" applyNumberFormat="1" applyFont="1" applyFill="1" applyBorder="1" applyAlignment="1">
      <alignment horizontal="left" vertical="center" wrapText="1"/>
    </xf>
    <xf numFmtId="0" fontId="42" fillId="0" borderId="6" xfId="0" applyFont="1" applyFill="1" applyBorder="1"/>
    <xf numFmtId="49" fontId="3" fillId="0" borderId="6" xfId="0" applyNumberFormat="1" applyFont="1" applyFill="1" applyBorder="1" applyAlignment="1">
      <alignment horizontal="left" wrapText="1" shrinkToFit="1"/>
    </xf>
    <xf numFmtId="2" fontId="16" fillId="0" borderId="6" xfId="0" applyNumberFormat="1" applyFont="1" applyBorder="1"/>
    <xf numFmtId="205" fontId="8" fillId="0" borderId="0" xfId="0" applyNumberFormat="1" applyFont="1" applyBorder="1"/>
    <xf numFmtId="205" fontId="16" fillId="0" borderId="0" xfId="0" applyNumberFormat="1" applyFont="1" applyBorder="1"/>
    <xf numFmtId="178" fontId="33" fillId="0" borderId="6" xfId="194" applyNumberFormat="1" applyFont="1" applyFill="1" applyBorder="1" applyAlignment="1">
      <alignment wrapText="1"/>
    </xf>
    <xf numFmtId="176" fontId="16" fillId="0" borderId="0" xfId="0" applyNumberFormat="1" applyFont="1" applyFill="1" applyAlignment="1">
      <alignment horizontal="right"/>
    </xf>
    <xf numFmtId="179" fontId="16" fillId="0" borderId="0" xfId="0" applyNumberFormat="1" applyFont="1" applyFill="1" applyAlignment="1">
      <alignment horizontal="right"/>
    </xf>
    <xf numFmtId="181" fontId="16" fillId="0" borderId="0" xfId="0" applyNumberFormat="1" applyFont="1" applyFill="1"/>
    <xf numFmtId="177" fontId="8" fillId="0" borderId="22" xfId="0" applyNumberFormat="1" applyFont="1" applyFill="1" applyBorder="1" applyAlignment="1">
      <alignment horizontal="right" vertical="center" wrapText="1"/>
    </xf>
    <xf numFmtId="176" fontId="12" fillId="0" borderId="0" xfId="0" applyNumberFormat="1" applyFont="1" applyFill="1" applyBorder="1" applyAlignment="1">
      <alignment horizontal="right"/>
    </xf>
    <xf numFmtId="177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176" fontId="8" fillId="0" borderId="0" xfId="0" applyNumberFormat="1" applyFont="1" applyFill="1" applyBorder="1" applyAlignment="1">
      <alignment horizontal="right" vertical="center" wrapText="1"/>
    </xf>
    <xf numFmtId="177" fontId="9" fillId="0" borderId="0" xfId="0" applyNumberFormat="1" applyFont="1" applyFill="1" applyBorder="1" applyAlignment="1">
      <alignment horizontal="left" vertical="center" wrapText="1"/>
    </xf>
    <xf numFmtId="0" fontId="3" fillId="0" borderId="6" xfId="192" applyFont="1" applyFill="1" applyBorder="1" applyAlignment="1">
      <alignment horizontal="center"/>
    </xf>
    <xf numFmtId="0" fontId="3" fillId="0" borderId="6" xfId="192" applyNumberFormat="1" applyFont="1" applyFill="1" applyBorder="1" applyAlignment="1">
      <alignment horizontal="justify" wrapText="1"/>
    </xf>
    <xf numFmtId="176" fontId="3" fillId="0" borderId="6" xfId="0" applyNumberFormat="1" applyFont="1" applyFill="1" applyBorder="1" applyAlignment="1">
      <alignment horizontal="right"/>
    </xf>
    <xf numFmtId="177" fontId="51" fillId="0" borderId="6" xfId="0" applyNumberFormat="1" applyFont="1" applyFill="1" applyBorder="1"/>
    <xf numFmtId="0" fontId="19" fillId="0" borderId="0" xfId="0" applyFont="1" applyFill="1" applyBorder="1"/>
    <xf numFmtId="0" fontId="3" fillId="0" borderId="6" xfId="192" applyFont="1" applyFill="1" applyBorder="1" applyAlignment="1">
      <alignment horizontal="center" vertical="center"/>
    </xf>
    <xf numFmtId="0" fontId="2" fillId="0" borderId="6" xfId="192" applyNumberFormat="1" applyFont="1" applyFill="1" applyBorder="1" applyAlignment="1">
      <alignment horizontal="justify" wrapText="1"/>
    </xf>
    <xf numFmtId="0" fontId="33" fillId="0" borderId="6" xfId="0" applyFont="1" applyFill="1" applyBorder="1" applyAlignment="1">
      <alignment horizontal="justify" vertical="center" wrapText="1"/>
    </xf>
    <xf numFmtId="0" fontId="15" fillId="0" borderId="0" xfId="191" applyFont="1" applyBorder="1"/>
    <xf numFmtId="0" fontId="34" fillId="0" borderId="0" xfId="191" applyBorder="1" applyAlignment="1">
      <alignment horizontal="center"/>
    </xf>
    <xf numFmtId="0" fontId="52" fillId="0" borderId="0" xfId="0" applyFont="1" applyAlignment="1">
      <alignment horizontal="right"/>
    </xf>
    <xf numFmtId="0" fontId="36" fillId="0" borderId="0" xfId="0" applyFont="1" applyFill="1" applyAlignment="1">
      <alignment horizontal="left" wrapText="1"/>
    </xf>
    <xf numFmtId="0" fontId="2" fillId="0" borderId="0" xfId="191" applyFont="1" applyBorder="1" applyAlignment="1">
      <alignment horizontal="left"/>
    </xf>
    <xf numFmtId="0" fontId="2" fillId="0" borderId="0" xfId="191" applyFont="1" applyBorder="1"/>
    <xf numFmtId="0" fontId="3" fillId="0" borderId="0" xfId="191" applyFont="1" applyBorder="1" applyAlignment="1">
      <alignment horizontal="center"/>
    </xf>
    <xf numFmtId="0" fontId="2" fillId="0" borderId="0" xfId="191" applyFont="1" applyBorder="1" applyAlignment="1">
      <alignment horizontal="center"/>
    </xf>
    <xf numFmtId="0" fontId="14" fillId="0" borderId="0" xfId="191" applyFont="1" applyBorder="1" applyAlignment="1">
      <alignment horizontal="right"/>
    </xf>
    <xf numFmtId="0" fontId="13" fillId="0" borderId="6" xfId="191" applyFont="1" applyBorder="1" applyAlignment="1">
      <alignment horizontal="center"/>
    </xf>
    <xf numFmtId="0" fontId="11" fillId="0" borderId="0" xfId="191" applyFont="1" applyBorder="1" applyAlignment="1">
      <alignment horizontal="left"/>
    </xf>
    <xf numFmtId="0" fontId="11" fillId="0" borderId="0" xfId="191" applyFont="1" applyBorder="1"/>
    <xf numFmtId="0" fontId="13" fillId="0" borderId="1" xfId="191" applyFont="1" applyBorder="1" applyAlignment="1">
      <alignment horizontal="center" vertical="top"/>
    </xf>
    <xf numFmtId="0" fontId="13" fillId="0" borderId="10" xfId="191" applyFont="1" applyBorder="1" applyAlignment="1">
      <alignment horizontal="center"/>
    </xf>
    <xf numFmtId="3" fontId="13" fillId="0" borderId="6" xfId="191" applyNumberFormat="1" applyFont="1" applyBorder="1" applyAlignment="1">
      <alignment horizontal="center"/>
    </xf>
    <xf numFmtId="0" fontId="11" fillId="0" borderId="6" xfId="191" applyFont="1" applyBorder="1"/>
    <xf numFmtId="0" fontId="13" fillId="0" borderId="3" xfId="191" applyFont="1" applyBorder="1" applyAlignment="1">
      <alignment horizontal="center" vertical="top"/>
    </xf>
    <xf numFmtId="0" fontId="13" fillId="0" borderId="11" xfId="191" applyFont="1" applyBorder="1" applyAlignment="1">
      <alignment wrapText="1"/>
    </xf>
    <xf numFmtId="177" fontId="10" fillId="0" borderId="6" xfId="191" applyNumberFormat="1" applyFont="1" applyBorder="1" applyAlignment="1">
      <alignment horizontal="right"/>
    </xf>
    <xf numFmtId="0" fontId="11" fillId="0" borderId="3" xfId="191" applyFont="1" applyBorder="1" applyAlignment="1">
      <alignment horizontal="center" vertical="top"/>
    </xf>
    <xf numFmtId="0" fontId="11" fillId="0" borderId="11" xfId="191" applyFont="1" applyBorder="1" applyAlignment="1">
      <alignment vertical="top" wrapText="1"/>
    </xf>
    <xf numFmtId="177" fontId="14" fillId="3" borderId="6" xfId="191" applyNumberFormat="1" applyFont="1" applyFill="1" applyBorder="1" applyAlignment="1">
      <alignment horizontal="right"/>
    </xf>
    <xf numFmtId="177" fontId="14" fillId="0" borderId="6" xfId="191" applyNumberFormat="1" applyFont="1" applyBorder="1" applyAlignment="1">
      <alignment horizontal="right"/>
    </xf>
    <xf numFmtId="0" fontId="11" fillId="0" borderId="11" xfId="191" applyFont="1" applyBorder="1" applyAlignment="1">
      <alignment wrapText="1"/>
    </xf>
    <xf numFmtId="0" fontId="13" fillId="0" borderId="11" xfId="191" applyFont="1" applyBorder="1" applyAlignment="1">
      <alignment vertical="top" wrapText="1"/>
    </xf>
    <xf numFmtId="0" fontId="11" fillId="0" borderId="11" xfId="0" applyFont="1" applyFill="1" applyBorder="1" applyAlignment="1">
      <alignment wrapText="1"/>
    </xf>
    <xf numFmtId="4" fontId="2" fillId="0" borderId="0" xfId="191" applyNumberFormat="1" applyFont="1" applyBorder="1"/>
    <xf numFmtId="178" fontId="16" fillId="0" borderId="6" xfId="194" applyNumberFormat="1" applyFont="1" applyFill="1" applyBorder="1" applyAlignment="1">
      <alignment wrapText="1"/>
    </xf>
    <xf numFmtId="0" fontId="10" fillId="0" borderId="0" xfId="0" applyFont="1" applyAlignment="1"/>
    <xf numFmtId="0" fontId="8" fillId="0" borderId="0" xfId="0" applyFont="1" applyFill="1" applyAlignment="1"/>
    <xf numFmtId="0" fontId="8" fillId="0" borderId="0" xfId="0" applyFont="1" applyBorder="1" applyAlignment="1"/>
    <xf numFmtId="0" fontId="23" fillId="0" borderId="0" xfId="0" applyFont="1" applyFill="1" applyAlignment="1"/>
    <xf numFmtId="176" fontId="52" fillId="0" borderId="0" xfId="190" applyNumberFormat="1" applyFont="1" applyBorder="1"/>
    <xf numFmtId="0" fontId="16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wrapText="1"/>
    </xf>
    <xf numFmtId="176" fontId="16" fillId="0" borderId="0" xfId="0" applyNumberFormat="1" applyFont="1" applyFill="1" applyAlignment="1">
      <alignment horizontal="center" vertical="top" wrapText="1"/>
    </xf>
    <xf numFmtId="177" fontId="16" fillId="0" borderId="0" xfId="0" applyNumberFormat="1" applyFont="1" applyFill="1" applyBorder="1" applyAlignment="1">
      <alignment horizontal="center" vertical="center" wrapText="1"/>
    </xf>
    <xf numFmtId="177" fontId="16" fillId="0" borderId="0" xfId="0" applyNumberFormat="1" applyFont="1" applyFill="1" applyBorder="1" applyAlignment="1">
      <alignment horizontal="center" vertical="top" wrapText="1"/>
    </xf>
    <xf numFmtId="0" fontId="16" fillId="0" borderId="0" xfId="0" applyFont="1" applyFill="1" applyAlignment="1">
      <alignment horizontal="center" vertical="center" wrapText="1"/>
    </xf>
    <xf numFmtId="176" fontId="16" fillId="0" borderId="0" xfId="0" applyNumberFormat="1" applyFont="1" applyFill="1" applyBorder="1" applyAlignment="1">
      <alignment horizontal="center" vertical="top" wrapText="1"/>
    </xf>
    <xf numFmtId="177" fontId="16" fillId="0" borderId="0" xfId="0" applyNumberFormat="1" applyFont="1" applyFill="1" applyAlignment="1">
      <alignment horizontal="center" vertical="top" wrapText="1"/>
    </xf>
    <xf numFmtId="177" fontId="16" fillId="0" borderId="0" xfId="0" applyNumberFormat="1" applyFont="1" applyFill="1" applyAlignment="1">
      <alignment horizontal="center" vertical="center" wrapText="1"/>
    </xf>
    <xf numFmtId="49" fontId="16" fillId="0" borderId="0" xfId="0" applyNumberFormat="1" applyFont="1" applyFill="1" applyAlignment="1">
      <alignment horizontal="center" wrapText="1"/>
    </xf>
    <xf numFmtId="176" fontId="16" fillId="0" borderId="0" xfId="0" applyNumberFormat="1" applyFont="1" applyFill="1" applyAlignment="1">
      <alignment horizontal="center" wrapText="1"/>
    </xf>
    <xf numFmtId="49" fontId="16" fillId="0" borderId="0" xfId="0" applyNumberFormat="1" applyFont="1" applyFill="1" applyAlignment="1">
      <alignment horizontal="center" vertical="top" wrapText="1"/>
    </xf>
    <xf numFmtId="2" fontId="18" fillId="0" borderId="6" xfId="186" applyNumberFormat="1" applyFont="1" applyFill="1" applyBorder="1" applyAlignment="1">
      <alignment horizontal="left" vertical="top" wrapText="1"/>
    </xf>
    <xf numFmtId="0" fontId="18" fillId="0" borderId="6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18" fillId="0" borderId="0" xfId="0" applyNumberFormat="1" applyFont="1" applyFill="1" applyAlignment="1">
      <alignment horizontal="left" wrapText="1"/>
    </xf>
    <xf numFmtId="0" fontId="7" fillId="0" borderId="0" xfId="0" applyNumberFormat="1" applyFont="1" applyFill="1" applyAlignment="1">
      <alignment horizontal="left" wrapText="1"/>
    </xf>
    <xf numFmtId="0" fontId="7" fillId="0" borderId="0" xfId="0" applyNumberFormat="1" applyFont="1" applyFill="1" applyAlignment="1">
      <alignment horizontal="left" vertical="top" wrapText="1"/>
    </xf>
    <xf numFmtId="0" fontId="18" fillId="0" borderId="0" xfId="0" applyNumberFormat="1" applyFont="1" applyFill="1" applyAlignment="1">
      <alignment horizontal="left" vertical="top" wrapText="1"/>
    </xf>
    <xf numFmtId="176" fontId="16" fillId="0" borderId="0" xfId="0" applyNumberFormat="1" applyFont="1" applyFill="1" applyAlignment="1">
      <alignment horizontal="center" vertical="center" wrapText="1"/>
    </xf>
    <xf numFmtId="177" fontId="31" fillId="0" borderId="22" xfId="0" applyNumberFormat="1" applyFont="1" applyFill="1" applyBorder="1" applyAlignment="1">
      <alignment horizontal="left" vertical="center" wrapText="1"/>
    </xf>
    <xf numFmtId="177" fontId="3" fillId="0" borderId="0" xfId="0" applyNumberFormat="1" applyFont="1" applyFill="1" applyAlignment="1">
      <alignment wrapText="1"/>
    </xf>
    <xf numFmtId="0" fontId="53" fillId="0" borderId="0" xfId="190" applyFont="1" applyBorder="1" applyAlignment="1">
      <alignment horizontal="center"/>
    </xf>
    <xf numFmtId="176" fontId="10" fillId="0" borderId="6" xfId="190" applyNumberFormat="1" applyFont="1" applyBorder="1" applyAlignment="1">
      <alignment horizontal="right"/>
    </xf>
    <xf numFmtId="0" fontId="15" fillId="0" borderId="6" xfId="190" applyFont="1" applyBorder="1"/>
    <xf numFmtId="0" fontId="37" fillId="0" borderId="6" xfId="190" applyFont="1" applyBorder="1"/>
    <xf numFmtId="176" fontId="14" fillId="0" borderId="6" xfId="190" applyNumberFormat="1" applyFont="1" applyBorder="1"/>
    <xf numFmtId="176" fontId="14" fillId="6" borderId="6" xfId="190" applyNumberFormat="1" applyFont="1" applyFill="1" applyBorder="1"/>
    <xf numFmtId="176" fontId="23" fillId="0" borderId="0" xfId="0" applyNumberFormat="1" applyFont="1" applyFill="1" applyBorder="1" applyAlignment="1">
      <alignment horizontal="right"/>
    </xf>
    <xf numFmtId="0" fontId="20" fillId="2" borderId="0" xfId="0" applyFont="1" applyFill="1"/>
    <xf numFmtId="0" fontId="2" fillId="0" borderId="0" xfId="0" applyNumberFormat="1" applyFont="1" applyAlignment="1">
      <alignment vertical="top" wrapText="1"/>
    </xf>
    <xf numFmtId="0" fontId="54" fillId="2" borderId="0" xfId="0" applyFont="1" applyFill="1"/>
    <xf numFmtId="0" fontId="55" fillId="2" borderId="6" xfId="0" applyFont="1" applyFill="1" applyBorder="1" applyAlignment="1">
      <alignment horizontal="center" vertical="center"/>
    </xf>
    <xf numFmtId="0" fontId="56" fillId="2" borderId="6" xfId="0" applyFont="1" applyFill="1" applyBorder="1" applyAlignment="1">
      <alignment horizontal="center" vertical="center"/>
    </xf>
    <xf numFmtId="0" fontId="15" fillId="0" borderId="0" xfId="0" applyFont="1"/>
    <xf numFmtId="0" fontId="56" fillId="0" borderId="6" xfId="0" applyFont="1" applyBorder="1" applyAlignment="1">
      <alignment horizontal="center"/>
    </xf>
    <xf numFmtId="0" fontId="54" fillId="0" borderId="0" xfId="0" applyFont="1"/>
    <xf numFmtId="0" fontId="56" fillId="2" borderId="6" xfId="0" applyFont="1" applyFill="1" applyBorder="1" applyAlignment="1">
      <alignment horizontal="center" vertical="center" wrapText="1"/>
    </xf>
    <xf numFmtId="178" fontId="7" fillId="0" borderId="6" xfId="195" applyNumberFormat="1" applyFont="1" applyFill="1" applyBorder="1" applyAlignment="1"/>
    <xf numFmtId="0" fontId="57" fillId="0" borderId="0" xfId="0" applyFont="1" applyFill="1" applyAlignment="1">
      <alignment horizontal="left" vertical="center" wrapText="1"/>
    </xf>
    <xf numFmtId="0" fontId="2" fillId="0" borderId="8" xfId="0" applyFont="1" applyFill="1" applyBorder="1" applyAlignment="1">
      <alignment vertical="top" wrapText="1"/>
    </xf>
    <xf numFmtId="49" fontId="2" fillId="0" borderId="8" xfId="0" applyNumberFormat="1" applyFont="1" applyFill="1" applyBorder="1" applyAlignment="1">
      <alignment horizontal="center" vertical="center" wrapText="1"/>
    </xf>
    <xf numFmtId="178" fontId="7" fillId="0" borderId="6" xfId="195" applyNumberFormat="1" applyFont="1" applyFill="1" applyBorder="1" applyAlignment="1">
      <alignment vertical="center"/>
    </xf>
    <xf numFmtId="0" fontId="22" fillId="0" borderId="0" xfId="0" applyFont="1" applyAlignment="1">
      <alignment horizontal="right"/>
    </xf>
    <xf numFmtId="177" fontId="3" fillId="0" borderId="0" xfId="0" applyNumberFormat="1" applyFont="1" applyFill="1" applyAlignment="1">
      <alignment horizontal="center"/>
    </xf>
    <xf numFmtId="176" fontId="16" fillId="0" borderId="0" xfId="0" applyNumberFormat="1" applyFont="1" applyBorder="1"/>
    <xf numFmtId="0" fontId="8" fillId="0" borderId="16" xfId="0" applyFont="1" applyBorder="1" applyAlignment="1">
      <alignment horizontal="center" vertical="center" wrapText="1"/>
    </xf>
    <xf numFmtId="0" fontId="2" fillId="0" borderId="26" xfId="0" applyFont="1" applyFill="1" applyBorder="1" applyAlignment="1">
      <alignment vertical="top" wrapText="1"/>
    </xf>
    <xf numFmtId="0" fontId="16" fillId="0" borderId="0" xfId="0" applyFont="1" applyBorder="1" applyAlignment="1">
      <alignment horizontal="right"/>
    </xf>
    <xf numFmtId="0" fontId="8" fillId="0" borderId="6" xfId="0" applyFont="1" applyFill="1" applyBorder="1" applyAlignment="1">
      <alignment horizontal="center" vertical="center"/>
    </xf>
    <xf numFmtId="0" fontId="55" fillId="2" borderId="8" xfId="0" applyFont="1" applyFill="1" applyBorder="1" applyAlignment="1">
      <alignment horizontal="center" vertical="center"/>
    </xf>
    <xf numFmtId="0" fontId="56" fillId="2" borderId="8" xfId="0" applyFont="1" applyFill="1" applyBorder="1" applyAlignment="1">
      <alignment horizontal="center" vertical="center"/>
    </xf>
    <xf numFmtId="0" fontId="55" fillId="2" borderId="6" xfId="0" applyFont="1" applyFill="1" applyBorder="1" applyAlignment="1">
      <alignment horizontal="left" vertical="center"/>
    </xf>
    <xf numFmtId="178" fontId="56" fillId="2" borderId="6" xfId="0" applyNumberFormat="1" applyFont="1" applyFill="1" applyBorder="1" applyAlignment="1">
      <alignment vertical="center" wrapText="1"/>
    </xf>
    <xf numFmtId="0" fontId="49" fillId="0" borderId="16" xfId="0" applyFont="1" applyBorder="1" applyAlignment="1">
      <alignment horizontal="center" vertical="center" wrapText="1"/>
    </xf>
    <xf numFmtId="0" fontId="57" fillId="0" borderId="13" xfId="185" applyFont="1" applyBorder="1" applyAlignment="1">
      <alignment vertical="center"/>
    </xf>
    <xf numFmtId="0" fontId="57" fillId="0" borderId="8" xfId="185" applyFont="1" applyBorder="1" applyAlignment="1">
      <alignment vertical="center"/>
    </xf>
    <xf numFmtId="49" fontId="33" fillId="0" borderId="7" xfId="0" applyNumberFormat="1" applyFont="1" applyFill="1" applyBorder="1" applyAlignment="1">
      <alignment horizontal="center" vertical="center"/>
    </xf>
    <xf numFmtId="49" fontId="2" fillId="0" borderId="24" xfId="0" applyNumberFormat="1" applyFont="1" applyFill="1" applyBorder="1" applyAlignment="1">
      <alignment horizontal="left" wrapText="1" shrinkToFit="1"/>
    </xf>
    <xf numFmtId="2" fontId="16" fillId="0" borderId="16" xfId="0" applyNumberFormat="1" applyFont="1" applyFill="1" applyBorder="1" applyAlignment="1">
      <alignment horizontal="left" wrapText="1"/>
    </xf>
    <xf numFmtId="0" fontId="2" fillId="0" borderId="9" xfId="0" applyFont="1" applyFill="1" applyBorder="1" applyAlignment="1">
      <alignment horizontal="left" vertical="top" wrapText="1"/>
    </xf>
    <xf numFmtId="187" fontId="8" fillId="0" borderId="0" xfId="0" applyNumberFormat="1" applyFont="1" applyFill="1" applyBorder="1" applyAlignment="1"/>
    <xf numFmtId="0" fontId="18" fillId="0" borderId="0" xfId="0" applyFont="1" applyFill="1" applyAlignment="1">
      <alignment horizontal="left" wrapText="1"/>
    </xf>
    <xf numFmtId="176" fontId="3" fillId="0" borderId="0" xfId="0" applyNumberFormat="1" applyFont="1" applyFill="1" applyAlignment="1">
      <alignment wrapText="1"/>
    </xf>
    <xf numFmtId="190" fontId="33" fillId="0" borderId="6" xfId="194" applyNumberFormat="1" applyFont="1" applyFill="1" applyBorder="1" applyAlignment="1">
      <alignment wrapText="1"/>
    </xf>
    <xf numFmtId="0" fontId="2" fillId="0" borderId="9" xfId="0" applyFont="1" applyFill="1" applyBorder="1" applyAlignment="1">
      <alignment vertical="top" wrapText="1"/>
    </xf>
    <xf numFmtId="2" fontId="2" fillId="0" borderId="6" xfId="0" applyNumberFormat="1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wrapText="1"/>
    </xf>
    <xf numFmtId="0" fontId="40" fillId="0" borderId="6" xfId="0" applyFont="1" applyFill="1" applyBorder="1" applyAlignment="1">
      <alignment horizontal="justify"/>
    </xf>
    <xf numFmtId="0" fontId="2" fillId="0" borderId="6" xfId="0" applyFont="1" applyFill="1" applyBorder="1" applyAlignment="1">
      <alignment wrapText="1"/>
    </xf>
    <xf numFmtId="0" fontId="2" fillId="0" borderId="6" xfId="0" applyFont="1" applyFill="1" applyBorder="1"/>
    <xf numFmtId="181" fontId="16" fillId="0" borderId="0" xfId="0" applyNumberFormat="1" applyFont="1" applyFill="1" applyBorder="1" applyAlignment="1">
      <alignment horizontal="right"/>
    </xf>
    <xf numFmtId="176" fontId="14" fillId="0" borderId="6" xfId="190" applyNumberFormat="1" applyFont="1" applyFill="1" applyBorder="1" applyAlignment="1">
      <alignment horizontal="center"/>
    </xf>
    <xf numFmtId="200" fontId="16" fillId="0" borderId="0" xfId="0" applyNumberFormat="1" applyFont="1" applyFill="1" applyAlignment="1">
      <alignment horizontal="center" vertical="top" wrapText="1"/>
    </xf>
    <xf numFmtId="200" fontId="16" fillId="0" borderId="0" xfId="0" applyNumberFormat="1" applyFont="1" applyFill="1" applyAlignment="1">
      <alignment horizontal="center" vertical="center" wrapText="1"/>
    </xf>
    <xf numFmtId="195" fontId="16" fillId="0" borderId="0" xfId="0" applyNumberFormat="1" applyFont="1" applyFill="1" applyAlignment="1">
      <alignment horizontal="center" vertical="center" wrapText="1"/>
    </xf>
    <xf numFmtId="195" fontId="16" fillId="0" borderId="0" xfId="0" applyNumberFormat="1" applyFont="1" applyFill="1" applyAlignment="1">
      <alignment horizontal="center" vertical="top" wrapText="1"/>
    </xf>
    <xf numFmtId="200" fontId="16" fillId="0" borderId="6" xfId="0" applyNumberFormat="1" applyFont="1" applyFill="1" applyBorder="1" applyAlignment="1">
      <alignment horizontal="center"/>
    </xf>
    <xf numFmtId="0" fontId="16" fillId="0" borderId="22" xfId="0" applyFont="1" applyFill="1" applyBorder="1" applyAlignment="1">
      <alignment horizontal="center" vertical="center" wrapText="1"/>
    </xf>
    <xf numFmtId="49" fontId="16" fillId="0" borderId="22" xfId="0" applyNumberFormat="1" applyFont="1" applyFill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186" fontId="3" fillId="0" borderId="0" xfId="194" applyNumberFormat="1" applyFont="1" applyFill="1" applyBorder="1" applyAlignment="1" applyProtection="1">
      <alignment horizontal="left" vertical="center" wrapText="1"/>
    </xf>
    <xf numFmtId="0" fontId="16" fillId="0" borderId="9" xfId="0" applyFont="1" applyBorder="1" applyAlignment="1">
      <alignment horizontal="center"/>
    </xf>
    <xf numFmtId="0" fontId="16" fillId="0" borderId="22" xfId="0" applyFont="1" applyFill="1" applyBorder="1" applyAlignment="1">
      <alignment horizontal="center"/>
    </xf>
    <xf numFmtId="0" fontId="2" fillId="0" borderId="0" xfId="0" applyFont="1" applyBorder="1" applyAlignment="1">
      <alignment horizontal="left" wrapText="1"/>
    </xf>
    <xf numFmtId="187" fontId="8" fillId="0" borderId="9" xfId="0" applyNumberFormat="1" applyFont="1" applyFill="1" applyBorder="1" applyAlignment="1">
      <alignment horizontal="center"/>
    </xf>
    <xf numFmtId="187" fontId="8" fillId="0" borderId="22" xfId="0" applyNumberFormat="1" applyFont="1" applyFill="1" applyBorder="1" applyAlignment="1">
      <alignment horizontal="center"/>
    </xf>
    <xf numFmtId="187" fontId="8" fillId="0" borderId="0" xfId="0" applyNumberFormat="1" applyFont="1" applyFill="1" applyBorder="1" applyAlignment="1">
      <alignment horizontal="center"/>
    </xf>
    <xf numFmtId="178" fontId="16" fillId="0" borderId="9" xfId="194" applyNumberFormat="1" applyFont="1" applyFill="1" applyBorder="1" applyAlignment="1">
      <alignment vertical="center" wrapText="1"/>
    </xf>
    <xf numFmtId="178" fontId="16" fillId="0" borderId="22" xfId="194" applyNumberFormat="1" applyFont="1" applyFill="1" applyBorder="1" applyAlignment="1">
      <alignment vertical="center" wrapText="1"/>
    </xf>
    <xf numFmtId="178" fontId="16" fillId="0" borderId="0" xfId="194" applyNumberFormat="1" applyFont="1" applyFill="1" applyBorder="1" applyAlignment="1">
      <alignment vertical="center" wrapText="1"/>
    </xf>
    <xf numFmtId="178" fontId="2" fillId="0" borderId="0" xfId="194" applyNumberFormat="1" applyFont="1" applyFill="1" applyBorder="1" applyAlignment="1">
      <alignment horizontal="left" vertical="center" wrapText="1"/>
    </xf>
    <xf numFmtId="178" fontId="3" fillId="0" borderId="0" xfId="0" applyNumberFormat="1" applyFont="1" applyAlignment="1">
      <alignment horizontal="left" vertical="center" wrapText="1"/>
    </xf>
    <xf numFmtId="0" fontId="18" fillId="0" borderId="6" xfId="0" applyNumberFormat="1" applyFont="1" applyFill="1" applyBorder="1" applyAlignment="1">
      <alignment horizontal="left" vertical="center" wrapText="1"/>
    </xf>
    <xf numFmtId="0" fontId="7" fillId="0" borderId="6" xfId="0" applyNumberFormat="1" applyFont="1" applyFill="1" applyBorder="1" applyAlignment="1">
      <alignment horizontal="left" vertical="center" wrapText="1"/>
    </xf>
    <xf numFmtId="176" fontId="3" fillId="0" borderId="0" xfId="0" applyNumberFormat="1" applyFont="1" applyFill="1" applyBorder="1" applyAlignment="1">
      <alignment wrapText="1"/>
    </xf>
    <xf numFmtId="176" fontId="2" fillId="0" borderId="0" xfId="0" applyNumberFormat="1" applyFont="1" applyFill="1" applyAlignment="1">
      <alignment horizontal="right"/>
    </xf>
    <xf numFmtId="0" fontId="58" fillId="0" borderId="0" xfId="190" applyFont="1" applyBorder="1" applyAlignment="1">
      <alignment horizontal="right"/>
    </xf>
    <xf numFmtId="0" fontId="16" fillId="0" borderId="0" xfId="0" applyFont="1" applyAlignment="1">
      <alignment horizontal="right"/>
    </xf>
    <xf numFmtId="0" fontId="8" fillId="0" borderId="0" xfId="0" applyFont="1"/>
    <xf numFmtId="0" fontId="55" fillId="0" borderId="0" xfId="0" applyFont="1" applyFill="1" applyAlignment="1">
      <alignment wrapText="1"/>
    </xf>
    <xf numFmtId="0" fontId="16" fillId="0" borderId="0" xfId="0" applyFont="1"/>
    <xf numFmtId="0" fontId="3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9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wrapText="1"/>
    </xf>
    <xf numFmtId="0" fontId="20" fillId="0" borderId="6" xfId="0" applyFont="1" applyBorder="1" applyAlignment="1">
      <alignment horizontal="center" wrapText="1"/>
    </xf>
    <xf numFmtId="0" fontId="3" fillId="0" borderId="6" xfId="0" applyFont="1" applyBorder="1" applyAlignment="1">
      <alignment horizontal="justify" wrapText="1"/>
    </xf>
    <xf numFmtId="0" fontId="3" fillId="0" borderId="6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wrapText="1"/>
    </xf>
    <xf numFmtId="0" fontId="2" fillId="0" borderId="0" xfId="0" applyFont="1" applyAlignment="1">
      <alignment horizontal="justify"/>
    </xf>
    <xf numFmtId="195" fontId="16" fillId="0" borderId="0" xfId="0" applyNumberFormat="1" applyFont="1" applyBorder="1"/>
    <xf numFmtId="178" fontId="16" fillId="0" borderId="6" xfId="0" applyNumberFormat="1" applyFont="1" applyBorder="1"/>
    <xf numFmtId="176" fontId="33" fillId="0" borderId="0" xfId="0" applyNumberFormat="1" applyFont="1" applyFill="1" applyBorder="1" applyAlignment="1">
      <alignment horizontal="left" vertical="top"/>
    </xf>
    <xf numFmtId="0" fontId="7" fillId="0" borderId="0" xfId="0" applyFont="1" applyFill="1" applyAlignment="1">
      <alignment vertical="top" wrapText="1"/>
    </xf>
    <xf numFmtId="177" fontId="16" fillId="0" borderId="9" xfId="0" applyNumberFormat="1" applyFont="1" applyFill="1" applyBorder="1" applyAlignment="1">
      <alignment horizontal="center"/>
    </xf>
    <xf numFmtId="0" fontId="18" fillId="0" borderId="9" xfId="0" applyFont="1" applyFill="1" applyBorder="1" applyAlignment="1">
      <alignment horizontal="justify"/>
    </xf>
    <xf numFmtId="0" fontId="18" fillId="0" borderId="6" xfId="0" applyFont="1" applyFill="1" applyBorder="1" applyAlignment="1">
      <alignment horizontal="justify"/>
    </xf>
    <xf numFmtId="176" fontId="3" fillId="0" borderId="6" xfId="189" applyNumberFormat="1" applyFont="1" applyFill="1" applyBorder="1" applyAlignment="1" applyProtection="1">
      <alignment horizontal="center" vertical="center"/>
    </xf>
    <xf numFmtId="0" fontId="18" fillId="0" borderId="6" xfId="0" applyNumberFormat="1" applyFont="1" applyFill="1" applyBorder="1" applyAlignment="1">
      <alignment horizontal="left" wrapText="1"/>
    </xf>
    <xf numFmtId="0" fontId="3" fillId="0" borderId="0" xfId="0" applyFont="1" applyFill="1" applyAlignment="1">
      <alignment horizontal="center" vertical="top" wrapText="1"/>
    </xf>
    <xf numFmtId="176" fontId="2" fillId="0" borderId="0" xfId="0" applyNumberFormat="1" applyFont="1" applyFill="1" applyBorder="1"/>
    <xf numFmtId="178" fontId="8" fillId="0" borderId="6" xfId="0" applyNumberFormat="1" applyFont="1" applyFill="1" applyBorder="1" applyAlignment="1"/>
    <xf numFmtId="177" fontId="2" fillId="0" borderId="6" xfId="0" applyNumberFormat="1" applyFont="1" applyFill="1" applyBorder="1"/>
    <xf numFmtId="0" fontId="16" fillId="0" borderId="13" xfId="0" applyFont="1" applyFill="1" applyBorder="1" applyAlignment="1">
      <alignment horizontal="left" vertical="top" wrapText="1"/>
    </xf>
    <xf numFmtId="49" fontId="16" fillId="0" borderId="16" xfId="0" applyNumberFormat="1" applyFont="1" applyFill="1" applyBorder="1" applyAlignment="1">
      <alignment horizontal="center"/>
    </xf>
    <xf numFmtId="0" fontId="7" fillId="0" borderId="6" xfId="0" applyFont="1" applyFill="1" applyBorder="1" applyAlignment="1">
      <alignment vertical="top" wrapText="1"/>
    </xf>
    <xf numFmtId="177" fontId="3" fillId="0" borderId="0" xfId="0" applyNumberFormat="1" applyFont="1" applyFill="1" applyAlignment="1">
      <alignment horizontal="right"/>
    </xf>
    <xf numFmtId="0" fontId="16" fillId="0" borderId="18" xfId="0" applyNumberFormat="1" applyFont="1" applyFill="1" applyBorder="1" applyAlignment="1">
      <alignment horizontal="left" wrapText="1"/>
    </xf>
    <xf numFmtId="49" fontId="16" fillId="0" borderId="16" xfId="0" applyNumberFormat="1" applyFont="1" applyFill="1" applyBorder="1" applyAlignment="1">
      <alignment horizontal="center" wrapText="1"/>
    </xf>
    <xf numFmtId="177" fontId="16" fillId="0" borderId="6" xfId="0" applyNumberFormat="1" applyFont="1" applyFill="1" applyBorder="1" applyAlignment="1">
      <alignment horizontal="center" wrapText="1"/>
    </xf>
    <xf numFmtId="177" fontId="16" fillId="0" borderId="9" xfId="0" applyNumberFormat="1" applyFont="1" applyFill="1" applyBorder="1" applyAlignment="1">
      <alignment horizontal="center" wrapText="1"/>
    </xf>
    <xf numFmtId="177" fontId="16" fillId="0" borderId="0" xfId="0" applyNumberFormat="1" applyFont="1" applyFill="1" applyBorder="1" applyAlignment="1">
      <alignment horizontal="center" wrapText="1"/>
    </xf>
    <xf numFmtId="0" fontId="16" fillId="0" borderId="18" xfId="0" applyNumberFormat="1" applyFont="1" applyFill="1" applyBorder="1" applyAlignment="1">
      <alignment horizontal="left" vertical="top" wrapText="1"/>
    </xf>
    <xf numFmtId="0" fontId="16" fillId="0" borderId="18" xfId="0" applyFont="1" applyFill="1" applyBorder="1" applyAlignment="1">
      <alignment horizontal="left" vertical="top" wrapText="1"/>
    </xf>
    <xf numFmtId="0" fontId="8" fillId="0" borderId="0" xfId="0" applyFont="1" applyFill="1" applyBorder="1" applyAlignment="1"/>
    <xf numFmtId="0" fontId="16" fillId="0" borderId="0" xfId="0" applyFont="1" applyFill="1" applyBorder="1" applyAlignment="1">
      <alignment horizontal="right"/>
    </xf>
    <xf numFmtId="0" fontId="8" fillId="0" borderId="0" xfId="189" applyNumberFormat="1" applyFont="1" applyFill="1" applyBorder="1" applyAlignment="1" applyProtection="1">
      <alignment horizontal="left" vertical="center" wrapText="1"/>
    </xf>
    <xf numFmtId="0" fontId="2" fillId="0" borderId="26" xfId="0" applyFont="1" applyFill="1" applyBorder="1" applyAlignment="1">
      <alignment horizontal="right" vertical="top" wrapText="1"/>
    </xf>
    <xf numFmtId="0" fontId="3" fillId="0" borderId="0" xfId="0" applyFont="1" applyFill="1" applyAlignment="1">
      <alignment horizontal="left" vertical="top" wrapText="1"/>
    </xf>
    <xf numFmtId="178" fontId="16" fillId="0" borderId="6" xfId="194" applyNumberFormat="1" applyFont="1" applyFill="1" applyBorder="1" applyAlignment="1">
      <alignment vertical="center" wrapText="1"/>
    </xf>
    <xf numFmtId="0" fontId="2" fillId="0" borderId="18" xfId="0" applyNumberFormat="1" applyFont="1" applyFill="1" applyBorder="1" applyAlignment="1">
      <alignment vertical="top" wrapText="1"/>
    </xf>
    <xf numFmtId="0" fontId="2" fillId="0" borderId="13" xfId="0" applyFont="1" applyFill="1" applyBorder="1" applyAlignment="1">
      <alignment vertical="top" wrapText="1"/>
    </xf>
    <xf numFmtId="0" fontId="16" fillId="0" borderId="0" xfId="0" applyFont="1" applyFill="1" applyBorder="1" applyAlignment="1">
      <alignment horizontal="left" wrapText="1"/>
    </xf>
    <xf numFmtId="0" fontId="16" fillId="0" borderId="0" xfId="0" applyFont="1" applyFill="1" applyAlignment="1">
      <alignment horizontal="center" wrapText="1"/>
    </xf>
    <xf numFmtId="187" fontId="8" fillId="0" borderId="6" xfId="0" applyNumberFormat="1" applyFont="1" applyFill="1" applyBorder="1" applyAlignment="1">
      <alignment horizontal="center"/>
    </xf>
    <xf numFmtId="187" fontId="8" fillId="0" borderId="6" xfId="0" applyNumberFormat="1" applyFont="1" applyFill="1" applyBorder="1" applyAlignment="1">
      <alignment horizontal="left"/>
    </xf>
    <xf numFmtId="190" fontId="16" fillId="0" borderId="6" xfId="194" applyNumberFormat="1" applyFont="1" applyFill="1" applyBorder="1" applyAlignment="1">
      <alignment vertical="center" wrapText="1"/>
    </xf>
    <xf numFmtId="0" fontId="20" fillId="2" borderId="6" xfId="0" applyFont="1" applyFill="1" applyBorder="1" applyAlignment="1">
      <alignment horizontal="center" vertical="center"/>
    </xf>
    <xf numFmtId="49" fontId="20" fillId="2" borderId="6" xfId="0" applyNumberFormat="1" applyFont="1" applyFill="1" applyBorder="1" applyAlignment="1">
      <alignment horizontal="center" vertical="center"/>
    </xf>
    <xf numFmtId="49" fontId="54" fillId="2" borderId="6" xfId="0" applyNumberFormat="1" applyFont="1" applyFill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0" fontId="2" fillId="2" borderId="6" xfId="0" applyFont="1" applyFill="1" applyBorder="1" applyAlignment="1">
      <alignment wrapText="1"/>
    </xf>
    <xf numFmtId="178" fontId="7" fillId="0" borderId="6" xfId="195" applyNumberFormat="1" applyFont="1" applyFill="1" applyBorder="1" applyAlignment="1">
      <alignment horizontal="center" vertical="center"/>
    </xf>
    <xf numFmtId="0" fontId="2" fillId="0" borderId="18" xfId="0" applyNumberFormat="1" applyFont="1" applyFill="1" applyBorder="1" applyAlignment="1">
      <alignment horizontal="left" wrapText="1"/>
    </xf>
    <xf numFmtId="0" fontId="18" fillId="0" borderId="0" xfId="0" applyFont="1" applyFill="1" applyAlignment="1"/>
    <xf numFmtId="0" fontId="18" fillId="0" borderId="0" xfId="0" applyFont="1" applyFill="1" applyAlignment="1">
      <alignment horizontal="right"/>
    </xf>
    <xf numFmtId="0" fontId="16" fillId="0" borderId="0" xfId="0" applyFont="1" applyFill="1" applyBorder="1" applyAlignment="1">
      <alignment horizontal="center" vertical="center" wrapText="1"/>
    </xf>
    <xf numFmtId="177" fontId="16" fillId="0" borderId="0" xfId="0" applyNumberFormat="1" applyFont="1" applyFill="1" applyAlignment="1">
      <alignment horizontal="center"/>
    </xf>
    <xf numFmtId="0" fontId="37" fillId="0" borderId="6" xfId="0" applyFont="1" applyFill="1" applyBorder="1" applyAlignment="1">
      <alignment horizontal="center" vertical="center"/>
    </xf>
    <xf numFmtId="3" fontId="16" fillId="0" borderId="0" xfId="0" applyNumberFormat="1" applyFont="1" applyFill="1" applyBorder="1" applyAlignment="1">
      <alignment horizontal="center"/>
    </xf>
    <xf numFmtId="177" fontId="16" fillId="0" borderId="0" xfId="0" applyNumberFormat="1" applyFont="1" applyFill="1" applyBorder="1" applyAlignment="1">
      <alignment horizontal="right"/>
    </xf>
    <xf numFmtId="0" fontId="18" fillId="0" borderId="6" xfId="0" applyFont="1" applyFill="1" applyBorder="1" applyAlignment="1">
      <alignment vertical="top" wrapText="1"/>
    </xf>
    <xf numFmtId="0" fontId="16" fillId="0" borderId="4" xfId="0" applyFont="1" applyFill="1" applyBorder="1" applyAlignment="1">
      <alignment horizontal="left" wrapText="1"/>
    </xf>
    <xf numFmtId="0" fontId="17" fillId="0" borderId="10" xfId="0" applyFont="1" applyFill="1" applyBorder="1" applyAlignment="1">
      <alignment horizontal="center"/>
    </xf>
    <xf numFmtId="176" fontId="16" fillId="0" borderId="0" xfId="0" applyNumberFormat="1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/>
    </xf>
    <xf numFmtId="0" fontId="17" fillId="0" borderId="3" xfId="0" applyFont="1" applyFill="1" applyBorder="1" applyAlignment="1">
      <alignment horizontal="center"/>
    </xf>
    <xf numFmtId="0" fontId="18" fillId="0" borderId="16" xfId="0" applyFont="1" applyFill="1" applyBorder="1" applyAlignment="1">
      <alignment horizontal="left" wrapText="1"/>
    </xf>
    <xf numFmtId="2" fontId="18" fillId="0" borderId="6" xfId="186" applyNumberFormat="1" applyFont="1" applyFill="1" applyBorder="1" applyAlignment="1">
      <alignment horizontal="left" wrapText="1"/>
    </xf>
    <xf numFmtId="176" fontId="11" fillId="0" borderId="0" xfId="0" applyNumberFormat="1" applyFont="1" applyFill="1" applyAlignment="1">
      <alignment horizontal="center" vertical="center" wrapText="1"/>
    </xf>
    <xf numFmtId="49" fontId="16" fillId="0" borderId="0" xfId="0" applyNumberFormat="1" applyFont="1" applyFill="1" applyBorder="1" applyAlignment="1">
      <alignment horizontal="center" wrapText="1"/>
    </xf>
    <xf numFmtId="49" fontId="16" fillId="0" borderId="4" xfId="0" applyNumberFormat="1" applyFont="1" applyFill="1" applyBorder="1" applyAlignment="1">
      <alignment horizontal="center" wrapText="1"/>
    </xf>
    <xf numFmtId="49" fontId="37" fillId="0" borderId="0" xfId="0" applyNumberFormat="1" applyFont="1" applyFill="1" applyBorder="1" applyAlignment="1">
      <alignment wrapText="1"/>
    </xf>
    <xf numFmtId="0" fontId="16" fillId="0" borderId="5" xfId="0" applyFont="1" applyFill="1" applyBorder="1" applyAlignment="1">
      <alignment horizontal="center"/>
    </xf>
    <xf numFmtId="0" fontId="16" fillId="0" borderId="22" xfId="0" applyFont="1" applyFill="1" applyBorder="1" applyAlignment="1">
      <alignment horizontal="left" wrapText="1"/>
    </xf>
    <xf numFmtId="0" fontId="18" fillId="0" borderId="0" xfId="0" applyFont="1" applyFill="1"/>
    <xf numFmtId="181" fontId="16" fillId="0" borderId="0" xfId="0" applyNumberFormat="1" applyFont="1" applyFill="1" applyBorder="1" applyAlignment="1">
      <alignment horizontal="center"/>
    </xf>
    <xf numFmtId="176" fontId="11" fillId="0" borderId="0" xfId="0" applyNumberFormat="1" applyFont="1" applyFill="1" applyAlignment="1">
      <alignment horizontal="center" vertical="top" wrapText="1"/>
    </xf>
    <xf numFmtId="177" fontId="18" fillId="0" borderId="0" xfId="0" applyNumberFormat="1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wrapText="1"/>
    </xf>
    <xf numFmtId="200" fontId="16" fillId="0" borderId="0" xfId="0" applyNumberFormat="1" applyFont="1" applyFill="1" applyBorder="1" applyAlignment="1">
      <alignment horizontal="center"/>
    </xf>
    <xf numFmtId="0" fontId="16" fillId="0" borderId="22" xfId="0" applyFont="1" applyFill="1" applyBorder="1" applyAlignment="1">
      <alignment vertical="center" wrapText="1"/>
    </xf>
    <xf numFmtId="177" fontId="16" fillId="0" borderId="6" xfId="0" applyNumberFormat="1" applyFont="1" applyFill="1" applyBorder="1" applyAlignment="1">
      <alignment horizontal="left"/>
    </xf>
    <xf numFmtId="195" fontId="16" fillId="0" borderId="0" xfId="0" applyNumberFormat="1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center"/>
    </xf>
    <xf numFmtId="177" fontId="16" fillId="0" borderId="16" xfId="0" applyNumberFormat="1" applyFont="1" applyFill="1" applyBorder="1" applyAlignment="1">
      <alignment horizontal="center"/>
    </xf>
    <xf numFmtId="49" fontId="16" fillId="0" borderId="24" xfId="0" applyNumberFormat="1" applyFont="1" applyFill="1" applyBorder="1" applyAlignment="1">
      <alignment horizontal="left" wrapText="1" shrinkToFit="1"/>
    </xf>
    <xf numFmtId="177" fontId="12" fillId="0" borderId="0" xfId="0" applyNumberFormat="1" applyFont="1" applyFill="1" applyAlignment="1"/>
    <xf numFmtId="177" fontId="12" fillId="0" borderId="27" xfId="0" applyNumberFormat="1" applyFont="1" applyFill="1" applyBorder="1" applyAlignment="1"/>
    <xf numFmtId="177" fontId="12" fillId="0" borderId="0" xfId="0" applyNumberFormat="1" applyFont="1" applyFill="1" applyAlignment="1">
      <alignment horizontal="center"/>
    </xf>
    <xf numFmtId="177" fontId="37" fillId="0" borderId="6" xfId="0" applyNumberFormat="1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/>
    </xf>
    <xf numFmtId="177" fontId="16" fillId="0" borderId="28" xfId="0" applyNumberFormat="1" applyFont="1" applyFill="1" applyBorder="1" applyAlignment="1">
      <alignment horizontal="center"/>
    </xf>
    <xf numFmtId="177" fontId="17" fillId="0" borderId="9" xfId="0" applyNumberFormat="1" applyFont="1" applyFill="1" applyBorder="1" applyAlignment="1">
      <alignment horizontal="center"/>
    </xf>
    <xf numFmtId="176" fontId="16" fillId="0" borderId="6" xfId="0" applyNumberFormat="1" applyFont="1" applyFill="1" applyBorder="1" applyAlignment="1">
      <alignment horizontal="center" wrapText="1"/>
    </xf>
    <xf numFmtId="176" fontId="16" fillId="0" borderId="9" xfId="0" applyNumberFormat="1" applyFont="1" applyFill="1" applyBorder="1" applyAlignment="1">
      <alignment horizontal="center" wrapText="1"/>
    </xf>
    <xf numFmtId="176" fontId="16" fillId="0" borderId="9" xfId="0" applyNumberFormat="1" applyFont="1" applyFill="1" applyBorder="1" applyAlignment="1">
      <alignment horizontal="center"/>
    </xf>
    <xf numFmtId="177" fontId="16" fillId="0" borderId="25" xfId="0" applyNumberFormat="1" applyFont="1" applyFill="1" applyBorder="1" applyAlignment="1">
      <alignment horizontal="center"/>
    </xf>
    <xf numFmtId="0" fontId="3" fillId="0" borderId="4" xfId="0" applyFont="1" applyFill="1" applyBorder="1" applyAlignment="1">
      <alignment vertical="top" wrapText="1"/>
    </xf>
    <xf numFmtId="0" fontId="3" fillId="0" borderId="6" xfId="0" applyFont="1" applyFill="1" applyBorder="1" applyAlignment="1">
      <alignment horizontal="justify" vertical="top" wrapText="1"/>
    </xf>
    <xf numFmtId="0" fontId="7" fillId="0" borderId="9" xfId="0" applyFont="1" applyFill="1" applyBorder="1" applyAlignment="1">
      <alignment horizontal="justify"/>
    </xf>
    <xf numFmtId="0" fontId="2" fillId="0" borderId="6" xfId="188" applyFont="1" applyFill="1" applyBorder="1" applyAlignment="1">
      <alignment horizontal="left" wrapText="1"/>
    </xf>
    <xf numFmtId="0" fontId="3" fillId="0" borderId="0" xfId="0" applyFont="1" applyFill="1" applyBorder="1" applyAlignment="1">
      <alignment vertical="top" wrapText="1"/>
    </xf>
    <xf numFmtId="0" fontId="2" fillId="0" borderId="20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vertical="top" wrapText="1"/>
    </xf>
    <xf numFmtId="0" fontId="8" fillId="0" borderId="0" xfId="0" applyFont="1" applyFill="1" applyAlignment="1">
      <alignment horizontal="center" vertical="top" wrapText="1"/>
    </xf>
    <xf numFmtId="0" fontId="18" fillId="0" borderId="19" xfId="0" applyFont="1" applyFill="1" applyBorder="1" applyAlignment="1">
      <alignment horizontal="justify"/>
    </xf>
    <xf numFmtId="0" fontId="7" fillId="0" borderId="19" xfId="0" applyFont="1" applyFill="1" applyBorder="1" applyAlignment="1">
      <alignment horizontal="justify"/>
    </xf>
    <xf numFmtId="176" fontId="2" fillId="0" borderId="6" xfId="0" applyNumberFormat="1" applyFont="1" applyFill="1" applyBorder="1"/>
    <xf numFmtId="0" fontId="33" fillId="0" borderId="6" xfId="0" applyFont="1" applyFill="1" applyBorder="1" applyAlignment="1">
      <alignment horizontal="left" wrapText="1"/>
    </xf>
    <xf numFmtId="177" fontId="3" fillId="0" borderId="6" xfId="0" applyNumberFormat="1" applyFont="1" applyFill="1" applyBorder="1" applyAlignment="1">
      <alignment horizontal="right"/>
    </xf>
    <xf numFmtId="49" fontId="2" fillId="0" borderId="6" xfId="0" applyNumberFormat="1" applyFont="1" applyFill="1" applyBorder="1" applyAlignment="1">
      <alignment horizontal="center"/>
    </xf>
    <xf numFmtId="0" fontId="2" fillId="0" borderId="6" xfId="192" applyNumberFormat="1" applyFont="1" applyFill="1" applyBorder="1" applyAlignment="1">
      <alignment horizontal="left" wrapText="1"/>
    </xf>
    <xf numFmtId="0" fontId="8" fillId="0" borderId="22" xfId="0" applyFont="1" applyFill="1" applyBorder="1" applyAlignment="1">
      <alignment vertical="center" wrapText="1"/>
    </xf>
    <xf numFmtId="176" fontId="16" fillId="0" borderId="22" xfId="0" applyNumberFormat="1" applyFont="1" applyFill="1" applyBorder="1" applyAlignment="1">
      <alignment horizontal="center" vertical="center" wrapText="1"/>
    </xf>
    <xf numFmtId="3" fontId="16" fillId="0" borderId="6" xfId="0" applyNumberFormat="1" applyFont="1" applyFill="1" applyBorder="1" applyAlignment="1">
      <alignment horizontal="center" vertical="top" wrapText="1"/>
    </xf>
    <xf numFmtId="3" fontId="16" fillId="0" borderId="9" xfId="0" applyNumberFormat="1" applyFont="1" applyFill="1" applyBorder="1" applyAlignment="1">
      <alignment horizontal="center" vertical="top" wrapText="1"/>
    </xf>
    <xf numFmtId="0" fontId="2" fillId="0" borderId="18" xfId="0" applyFont="1" applyFill="1" applyBorder="1" applyAlignment="1">
      <alignment horizontal="left" vertical="top" wrapText="1"/>
    </xf>
    <xf numFmtId="177" fontId="16" fillId="6" borderId="6" xfId="0" applyNumberFormat="1" applyFont="1" applyFill="1" applyBorder="1" applyAlignment="1">
      <alignment horizontal="center"/>
    </xf>
    <xf numFmtId="177" fontId="16" fillId="6" borderId="9" xfId="0" applyNumberFormat="1" applyFont="1" applyFill="1" applyBorder="1" applyAlignment="1">
      <alignment horizontal="center"/>
    </xf>
    <xf numFmtId="183" fontId="8" fillId="0" borderId="6" xfId="0" applyNumberFormat="1" applyFont="1" applyFill="1" applyBorder="1" applyAlignment="1">
      <alignment horizontal="center"/>
    </xf>
    <xf numFmtId="2" fontId="14" fillId="6" borderId="6" xfId="190" applyNumberFormat="1" applyFont="1" applyFill="1" applyBorder="1"/>
    <xf numFmtId="49" fontId="16" fillId="0" borderId="0" xfId="0" applyNumberFormat="1" applyFont="1" applyFill="1" applyAlignment="1">
      <alignment horizontal="center" vertical="center" wrapText="1"/>
    </xf>
    <xf numFmtId="182" fontId="16" fillId="0" borderId="9" xfId="0" applyNumberFormat="1" applyFont="1" applyFill="1" applyBorder="1" applyAlignment="1">
      <alignment horizontal="center"/>
    </xf>
    <xf numFmtId="182" fontId="16" fillId="0" borderId="6" xfId="0" applyNumberFormat="1" applyFont="1" applyFill="1" applyBorder="1" applyAlignment="1">
      <alignment horizontal="center"/>
    </xf>
    <xf numFmtId="200" fontId="16" fillId="0" borderId="9" xfId="0" applyNumberFormat="1" applyFont="1" applyFill="1" applyBorder="1" applyAlignment="1">
      <alignment horizontal="center"/>
    </xf>
    <xf numFmtId="183" fontId="3" fillId="0" borderId="6" xfId="0" applyNumberFormat="1" applyFont="1" applyFill="1" applyBorder="1"/>
    <xf numFmtId="182" fontId="16" fillId="6" borderId="6" xfId="0" applyNumberFormat="1" applyFont="1" applyFill="1" applyBorder="1" applyAlignment="1">
      <alignment horizontal="center"/>
    </xf>
    <xf numFmtId="0" fontId="16" fillId="6" borderId="0" xfId="0" applyFont="1" applyFill="1" applyAlignment="1">
      <alignment horizontal="center" vertical="top" wrapText="1"/>
    </xf>
    <xf numFmtId="176" fontId="16" fillId="6" borderId="0" xfId="0" applyNumberFormat="1" applyFont="1" applyFill="1" applyAlignment="1">
      <alignment horizontal="center" vertical="center" wrapText="1"/>
    </xf>
    <xf numFmtId="195" fontId="16" fillId="6" borderId="0" xfId="0" applyNumberFormat="1" applyFont="1" applyFill="1" applyAlignment="1">
      <alignment horizontal="center" vertical="top" wrapText="1"/>
    </xf>
    <xf numFmtId="180" fontId="16" fillId="6" borderId="0" xfId="0" applyNumberFormat="1" applyFont="1" applyFill="1" applyAlignment="1">
      <alignment horizontal="center" vertical="top" wrapText="1"/>
    </xf>
    <xf numFmtId="180" fontId="16" fillId="0" borderId="0" xfId="0" applyNumberFormat="1" applyFont="1" applyFill="1" applyAlignment="1">
      <alignment horizontal="center" wrapText="1"/>
    </xf>
    <xf numFmtId="49" fontId="3" fillId="7" borderId="6" xfId="0" applyNumberFormat="1" applyFont="1" applyFill="1" applyBorder="1" applyAlignment="1">
      <alignment horizontal="left" wrapText="1" shrinkToFit="1"/>
    </xf>
    <xf numFmtId="49" fontId="2" fillId="7" borderId="6" xfId="0" applyNumberFormat="1" applyFont="1" applyFill="1" applyBorder="1" applyAlignment="1">
      <alignment horizontal="center" vertical="center" wrapText="1"/>
    </xf>
    <xf numFmtId="49" fontId="2" fillId="7" borderId="6" xfId="0" applyNumberFormat="1" applyFont="1" applyFill="1" applyBorder="1" applyAlignment="1">
      <alignment horizontal="center" vertical="center"/>
    </xf>
    <xf numFmtId="49" fontId="2" fillId="7" borderId="6" xfId="189" applyNumberFormat="1" applyFont="1" applyFill="1" applyBorder="1" applyAlignment="1" applyProtection="1">
      <alignment horizontal="center" vertical="center"/>
    </xf>
    <xf numFmtId="177" fontId="2" fillId="7" borderId="6" xfId="0" applyNumberFormat="1" applyFont="1" applyFill="1" applyBorder="1" applyAlignment="1">
      <alignment horizontal="center" vertical="center"/>
    </xf>
    <xf numFmtId="0" fontId="2" fillId="7" borderId="0" xfId="0" applyFont="1" applyFill="1" applyAlignment="1">
      <alignment horizontal="left"/>
    </xf>
    <xf numFmtId="0" fontId="2" fillId="7" borderId="0" xfId="0" applyFont="1" applyFill="1"/>
    <xf numFmtId="0" fontId="8" fillId="0" borderId="0" xfId="0" applyFont="1" applyFill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8" fillId="0" borderId="0" xfId="0" applyFont="1" applyFill="1" applyAlignment="1">
      <alignment horizontal="center" wrapText="1"/>
    </xf>
    <xf numFmtId="0" fontId="0" fillId="0" borderId="0" xfId="0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3" fillId="0" borderId="0" xfId="0" applyFont="1" applyFill="1" applyAlignment="1">
      <alignment horizontal="left"/>
    </xf>
    <xf numFmtId="0" fontId="3" fillId="0" borderId="6" xfId="0" applyFont="1" applyFill="1" applyBorder="1" applyAlignment="1">
      <alignment horizontal="center" vertical="center" wrapText="1"/>
    </xf>
    <xf numFmtId="177" fontId="8" fillId="0" borderId="9" xfId="0" applyNumberFormat="1" applyFont="1" applyFill="1" applyBorder="1" applyAlignment="1">
      <alignment horizontal="center"/>
    </xf>
    <xf numFmtId="177" fontId="8" fillId="0" borderId="13" xfId="0" applyNumberFormat="1" applyFont="1" applyFill="1" applyBorder="1" applyAlignment="1">
      <alignment horizontal="center"/>
    </xf>
    <xf numFmtId="177" fontId="8" fillId="0" borderId="8" xfId="0" applyNumberFormat="1" applyFont="1" applyFill="1" applyBorder="1" applyAlignment="1">
      <alignment horizontal="center"/>
    </xf>
    <xf numFmtId="0" fontId="16" fillId="0" borderId="6" xfId="0" applyFont="1" applyFill="1" applyBorder="1" applyAlignment="1">
      <alignment horizontal="center" vertical="center"/>
    </xf>
    <xf numFmtId="177" fontId="37" fillId="0" borderId="9" xfId="0" applyNumberFormat="1" applyFont="1" applyFill="1" applyBorder="1" applyAlignment="1">
      <alignment horizontal="center"/>
    </xf>
    <xf numFmtId="177" fontId="37" fillId="0" borderId="13" xfId="0" applyNumberFormat="1" applyFont="1" applyFill="1" applyBorder="1" applyAlignment="1">
      <alignment horizontal="center"/>
    </xf>
    <xf numFmtId="177" fontId="37" fillId="0" borderId="8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center" vertical="top" wrapText="1"/>
    </xf>
    <xf numFmtId="0" fontId="16" fillId="0" borderId="0" xfId="0" applyFont="1" applyFill="1" applyBorder="1" applyAlignment="1">
      <alignment horizontal="center" vertical="center" wrapText="1"/>
    </xf>
    <xf numFmtId="177" fontId="16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/>
    </xf>
    <xf numFmtId="0" fontId="16" fillId="0" borderId="6" xfId="0" applyFont="1" applyFill="1" applyBorder="1" applyAlignment="1">
      <alignment horizontal="center" vertical="center" wrapText="1"/>
    </xf>
    <xf numFmtId="2" fontId="8" fillId="0" borderId="22" xfId="0" applyNumberFormat="1" applyFont="1" applyFill="1" applyBorder="1" applyAlignment="1">
      <alignment horizontal="left" vertical="center" wrapText="1"/>
    </xf>
    <xf numFmtId="176" fontId="8" fillId="0" borderId="22" xfId="0" applyNumberFormat="1" applyFont="1" applyFill="1" applyBorder="1" applyAlignment="1">
      <alignment horizontal="left" vertical="center" wrapText="1"/>
    </xf>
    <xf numFmtId="177" fontId="8" fillId="0" borderId="22" xfId="0" applyNumberFormat="1" applyFont="1" applyFill="1" applyBorder="1" applyAlignment="1">
      <alignment horizontal="left" vertical="center"/>
    </xf>
    <xf numFmtId="0" fontId="8" fillId="0" borderId="22" xfId="0" applyFont="1" applyFill="1" applyBorder="1" applyAlignment="1">
      <alignment horizontal="left" vertical="center" wrapText="1"/>
    </xf>
    <xf numFmtId="177" fontId="2" fillId="0" borderId="0" xfId="0" applyNumberFormat="1" applyFont="1" applyFill="1" applyAlignment="1">
      <alignment horizontal="left" wrapText="1"/>
    </xf>
    <xf numFmtId="0" fontId="61" fillId="0" borderId="0" xfId="0" applyNumberFormat="1" applyFont="1" applyFill="1" applyAlignment="1">
      <alignment horizontal="center" vertical="top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8" fillId="0" borderId="30" xfId="0" applyFont="1" applyFill="1" applyBorder="1" applyAlignment="1">
      <alignment horizontal="center" vertical="center" wrapText="1"/>
    </xf>
    <xf numFmtId="0" fontId="8" fillId="0" borderId="28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176" fontId="8" fillId="0" borderId="28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177" fontId="3" fillId="0" borderId="9" xfId="0" applyNumberFormat="1" applyFont="1" applyFill="1" applyBorder="1" applyAlignment="1">
      <alignment horizontal="center"/>
    </xf>
    <xf numFmtId="177" fontId="3" fillId="0" borderId="13" xfId="0" applyNumberFormat="1" applyFont="1" applyFill="1" applyBorder="1" applyAlignment="1">
      <alignment horizontal="center"/>
    </xf>
    <xf numFmtId="177" fontId="3" fillId="0" borderId="8" xfId="0" applyNumberFormat="1" applyFont="1" applyFill="1" applyBorder="1" applyAlignment="1">
      <alignment horizontal="center"/>
    </xf>
    <xf numFmtId="0" fontId="62" fillId="0" borderId="0" xfId="0" applyNumberFormat="1" applyFont="1" applyFill="1" applyAlignment="1">
      <alignment horizontal="center" vertical="top" wrapText="1"/>
    </xf>
    <xf numFmtId="0" fontId="3" fillId="0" borderId="9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0" xfId="0" applyFont="1" applyFill="1" applyAlignment="1">
      <alignment horizontal="center" vertical="top" wrapText="1"/>
    </xf>
    <xf numFmtId="0" fontId="56" fillId="2" borderId="25" xfId="0" applyFont="1" applyFill="1" applyBorder="1" applyAlignment="1">
      <alignment horizontal="center" vertical="center"/>
    </xf>
    <xf numFmtId="0" fontId="56" fillId="2" borderId="29" xfId="0" applyFont="1" applyFill="1" applyBorder="1" applyAlignment="1">
      <alignment horizontal="center" vertical="center"/>
    </xf>
    <xf numFmtId="0" fontId="56" fillId="2" borderId="30" xfId="0" applyFont="1" applyFill="1" applyBorder="1" applyAlignment="1">
      <alignment horizontal="center" vertical="center"/>
    </xf>
    <xf numFmtId="0" fontId="56" fillId="2" borderId="28" xfId="0" applyFont="1" applyFill="1" applyBorder="1" applyAlignment="1">
      <alignment horizontal="center" vertical="center"/>
    </xf>
    <xf numFmtId="0" fontId="56" fillId="2" borderId="26" xfId="0" applyFont="1" applyFill="1" applyBorder="1" applyAlignment="1">
      <alignment horizontal="center" vertical="center"/>
    </xf>
    <xf numFmtId="0" fontId="56" fillId="2" borderId="14" xfId="0" applyFont="1" applyFill="1" applyBorder="1" applyAlignment="1">
      <alignment horizontal="center" vertical="center"/>
    </xf>
    <xf numFmtId="0" fontId="56" fillId="2" borderId="16" xfId="0" applyFont="1" applyFill="1" applyBorder="1" applyAlignment="1">
      <alignment horizontal="center" vertical="center"/>
    </xf>
    <xf numFmtId="0" fontId="56" fillId="2" borderId="7" xfId="0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left" vertical="top" wrapText="1"/>
    </xf>
    <xf numFmtId="0" fontId="2" fillId="0" borderId="0" xfId="0" applyNumberFormat="1" applyFont="1" applyAlignment="1">
      <alignment horizontal="center" vertical="top" wrapText="1"/>
    </xf>
    <xf numFmtId="0" fontId="55" fillId="2" borderId="6" xfId="0" applyFont="1" applyFill="1" applyBorder="1" applyAlignment="1">
      <alignment horizontal="center" vertical="center"/>
    </xf>
    <xf numFmtId="0" fontId="56" fillId="2" borderId="6" xfId="0" applyFont="1" applyFill="1" applyBorder="1" applyAlignment="1">
      <alignment horizontal="center" vertical="center"/>
    </xf>
    <xf numFmtId="0" fontId="63" fillId="0" borderId="46" xfId="0" applyNumberFormat="1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64" fillId="0" borderId="46" xfId="0" applyNumberFormat="1" applyFont="1" applyFill="1" applyBorder="1" applyAlignment="1">
      <alignment horizontal="center" vertical="center" wrapText="1"/>
    </xf>
    <xf numFmtId="0" fontId="8" fillId="0" borderId="0" xfId="189" applyNumberFormat="1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horizont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70" fontId="3" fillId="0" borderId="0" xfId="0" applyNumberFormat="1" applyFont="1" applyFill="1" applyAlignment="1">
      <alignment horizontal="center" vertical="top" wrapText="1"/>
    </xf>
    <xf numFmtId="0" fontId="10" fillId="0" borderId="0" xfId="19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left" wrapText="1"/>
    </xf>
    <xf numFmtId="0" fontId="36" fillId="0" borderId="0" xfId="0" applyFont="1" applyFill="1" applyAlignment="1"/>
    <xf numFmtId="0" fontId="10" fillId="0" borderId="6" xfId="190" applyFont="1" applyBorder="1" applyAlignment="1">
      <alignment horizontal="center" vertical="center"/>
    </xf>
    <xf numFmtId="0" fontId="13" fillId="0" borderId="6" xfId="190" applyFont="1" applyBorder="1" applyAlignment="1">
      <alignment horizontal="center" vertical="center" wrapText="1"/>
    </xf>
    <xf numFmtId="0" fontId="36" fillId="0" borderId="6" xfId="185" applyFont="1" applyBorder="1" applyAlignment="1">
      <alignment horizontal="center" vertical="center"/>
    </xf>
    <xf numFmtId="0" fontId="10" fillId="0" borderId="0" xfId="191" applyFont="1" applyBorder="1" applyAlignment="1">
      <alignment horizontal="right"/>
    </xf>
    <xf numFmtId="0" fontId="13" fillId="0" borderId="0" xfId="191" applyFont="1" applyBorder="1" applyAlignment="1">
      <alignment horizontal="center" vertical="center" wrapText="1"/>
    </xf>
    <xf numFmtId="0" fontId="13" fillId="0" borderId="6" xfId="191" applyFont="1" applyBorder="1" applyAlignment="1">
      <alignment horizontal="center" vertical="center"/>
    </xf>
    <xf numFmtId="0" fontId="13" fillId="0" borderId="9" xfId="191" applyFont="1" applyBorder="1" applyAlignment="1">
      <alignment horizontal="center" vertical="center"/>
    </xf>
    <xf numFmtId="0" fontId="49" fillId="0" borderId="9" xfId="185" applyFont="1" applyBorder="1" applyAlignment="1">
      <alignment horizontal="center" vertical="center"/>
    </xf>
    <xf numFmtId="0" fontId="49" fillId="0" borderId="13" xfId="185" applyFont="1" applyBorder="1" applyAlignment="1">
      <alignment horizontal="center" vertical="center"/>
    </xf>
  </cellXfs>
  <cellStyles count="196">
    <cellStyle name="br" xfId="1"/>
    <cellStyle name="col" xfId="2"/>
    <cellStyle name="Normal" xfId="3"/>
    <cellStyle name="style0" xfId="4"/>
    <cellStyle name="td" xfId="5"/>
    <cellStyle name="tr" xfId="6"/>
    <cellStyle name="xl100" xfId="7"/>
    <cellStyle name="xl101" xfId="8"/>
    <cellStyle name="xl102" xfId="9"/>
    <cellStyle name="xl103" xfId="10"/>
    <cellStyle name="xl104" xfId="11"/>
    <cellStyle name="xl105" xfId="12"/>
    <cellStyle name="xl106" xfId="13"/>
    <cellStyle name="xl107" xfId="14"/>
    <cellStyle name="xl108" xfId="15"/>
    <cellStyle name="xl109" xfId="16"/>
    <cellStyle name="xl110" xfId="17"/>
    <cellStyle name="xl111" xfId="18"/>
    <cellStyle name="xl112" xfId="19"/>
    <cellStyle name="xl113" xfId="20"/>
    <cellStyle name="xl114" xfId="21"/>
    <cellStyle name="xl115" xfId="22"/>
    <cellStyle name="xl116" xfId="23"/>
    <cellStyle name="xl117" xfId="24"/>
    <cellStyle name="xl118" xfId="25"/>
    <cellStyle name="xl119" xfId="26"/>
    <cellStyle name="xl120" xfId="27"/>
    <cellStyle name="xl121" xfId="28"/>
    <cellStyle name="xl122" xfId="29"/>
    <cellStyle name="xl123" xfId="30"/>
    <cellStyle name="xl124" xfId="31"/>
    <cellStyle name="xl125" xfId="32"/>
    <cellStyle name="xl126" xfId="33"/>
    <cellStyle name="xl127" xfId="34"/>
    <cellStyle name="xl128" xfId="35"/>
    <cellStyle name="xl129" xfId="36"/>
    <cellStyle name="xl130" xfId="37"/>
    <cellStyle name="xl131" xfId="38"/>
    <cellStyle name="xl132" xfId="39"/>
    <cellStyle name="xl133" xfId="40"/>
    <cellStyle name="xl134" xfId="41"/>
    <cellStyle name="xl135" xfId="42"/>
    <cellStyle name="xl136" xfId="43"/>
    <cellStyle name="xl137" xfId="44"/>
    <cellStyle name="xl138" xfId="45"/>
    <cellStyle name="xl139" xfId="46"/>
    <cellStyle name="xl140" xfId="47"/>
    <cellStyle name="xl141" xfId="48"/>
    <cellStyle name="xl142" xfId="49"/>
    <cellStyle name="xl143" xfId="50"/>
    <cellStyle name="xl144" xfId="51"/>
    <cellStyle name="xl145" xfId="52"/>
    <cellStyle name="xl146" xfId="53"/>
    <cellStyle name="xl147" xfId="54"/>
    <cellStyle name="xl148" xfId="55"/>
    <cellStyle name="xl149" xfId="56"/>
    <cellStyle name="xl150" xfId="57"/>
    <cellStyle name="xl151" xfId="58"/>
    <cellStyle name="xl152" xfId="59"/>
    <cellStyle name="xl153" xfId="60"/>
    <cellStyle name="xl154" xfId="61"/>
    <cellStyle name="xl155" xfId="62"/>
    <cellStyle name="xl156" xfId="63"/>
    <cellStyle name="xl157" xfId="64"/>
    <cellStyle name="xl158" xfId="65"/>
    <cellStyle name="xl159" xfId="66"/>
    <cellStyle name="xl160" xfId="67"/>
    <cellStyle name="xl161" xfId="68"/>
    <cellStyle name="xl162" xfId="69"/>
    <cellStyle name="xl163" xfId="70"/>
    <cellStyle name="xl164" xfId="71"/>
    <cellStyle name="xl165" xfId="72"/>
    <cellStyle name="xl166" xfId="73"/>
    <cellStyle name="xl167" xfId="74"/>
    <cellStyle name="xl168" xfId="75"/>
    <cellStyle name="xl169" xfId="76"/>
    <cellStyle name="xl170" xfId="77"/>
    <cellStyle name="xl171" xfId="78"/>
    <cellStyle name="xl172" xfId="79"/>
    <cellStyle name="xl173" xfId="80"/>
    <cellStyle name="xl174" xfId="81"/>
    <cellStyle name="xl175" xfId="82"/>
    <cellStyle name="xl176" xfId="83"/>
    <cellStyle name="xl177" xfId="84"/>
    <cellStyle name="xl178" xfId="85"/>
    <cellStyle name="xl179" xfId="86"/>
    <cellStyle name="xl180" xfId="87"/>
    <cellStyle name="xl181" xfId="88"/>
    <cellStyle name="xl182" xfId="89"/>
    <cellStyle name="xl183" xfId="90"/>
    <cellStyle name="xl184" xfId="91"/>
    <cellStyle name="xl185" xfId="92"/>
    <cellStyle name="xl186" xfId="93"/>
    <cellStyle name="xl187" xfId="94"/>
    <cellStyle name="xl188" xfId="95"/>
    <cellStyle name="xl189" xfId="96"/>
    <cellStyle name="xl190" xfId="97"/>
    <cellStyle name="xl191" xfId="98"/>
    <cellStyle name="xl192" xfId="99"/>
    <cellStyle name="xl193" xfId="100"/>
    <cellStyle name="xl194" xfId="101"/>
    <cellStyle name="xl195" xfId="102"/>
    <cellStyle name="xl196" xfId="103"/>
    <cellStyle name="xl197" xfId="104"/>
    <cellStyle name="xl198" xfId="105"/>
    <cellStyle name="xl21" xfId="106"/>
    <cellStyle name="xl22" xfId="107"/>
    <cellStyle name="xl23" xfId="108"/>
    <cellStyle name="xl24" xfId="109"/>
    <cellStyle name="xl25" xfId="110"/>
    <cellStyle name="xl26" xfId="111"/>
    <cellStyle name="xl27" xfId="112"/>
    <cellStyle name="xl28" xfId="113"/>
    <cellStyle name="xl29" xfId="114"/>
    <cellStyle name="xl30" xfId="115"/>
    <cellStyle name="xl31" xfId="116"/>
    <cellStyle name="xl32" xfId="117"/>
    <cellStyle name="xl33" xfId="118"/>
    <cellStyle name="xl34" xfId="119"/>
    <cellStyle name="xl35" xfId="120"/>
    <cellStyle name="xl36" xfId="121"/>
    <cellStyle name="xl37" xfId="122"/>
    <cellStyle name="xl38" xfId="123"/>
    <cellStyle name="xl39" xfId="124"/>
    <cellStyle name="xl40" xfId="125"/>
    <cellStyle name="xl41" xfId="126"/>
    <cellStyle name="xl42" xfId="127"/>
    <cellStyle name="xl43" xfId="128"/>
    <cellStyle name="xl44" xfId="129"/>
    <cellStyle name="xl45" xfId="130"/>
    <cellStyle name="xl46" xfId="131"/>
    <cellStyle name="xl47" xfId="132"/>
    <cellStyle name="xl48" xfId="133"/>
    <cellStyle name="xl49" xfId="134"/>
    <cellStyle name="xl50" xfId="135"/>
    <cellStyle name="xl51" xfId="136"/>
    <cellStyle name="xl52" xfId="137"/>
    <cellStyle name="xl53" xfId="138"/>
    <cellStyle name="xl54" xfId="139"/>
    <cellStyle name="xl55" xfId="140"/>
    <cellStyle name="xl56" xfId="141"/>
    <cellStyle name="xl57" xfId="142"/>
    <cellStyle name="xl58" xfId="143"/>
    <cellStyle name="xl59" xfId="144"/>
    <cellStyle name="xl60" xfId="145"/>
    <cellStyle name="xl61" xfId="146"/>
    <cellStyle name="xl62" xfId="147"/>
    <cellStyle name="xl63" xfId="148"/>
    <cellStyle name="xl64" xfId="149"/>
    <cellStyle name="xl65" xfId="150"/>
    <cellStyle name="xl66" xfId="151"/>
    <cellStyle name="xl67" xfId="152"/>
    <cellStyle name="xl68" xfId="153"/>
    <cellStyle name="xl69" xfId="154"/>
    <cellStyle name="xl70" xfId="155"/>
    <cellStyle name="xl71" xfId="156"/>
    <cellStyle name="xl72" xfId="157"/>
    <cellStyle name="xl73" xfId="158"/>
    <cellStyle name="xl74" xfId="159"/>
    <cellStyle name="xl75" xfId="160"/>
    <cellStyle name="xl76" xfId="161"/>
    <cellStyle name="xl77" xfId="162"/>
    <cellStyle name="xl78" xfId="163"/>
    <cellStyle name="xl79" xfId="164"/>
    <cellStyle name="xl80" xfId="165"/>
    <cellStyle name="xl81" xfId="166"/>
    <cellStyle name="xl82" xfId="167"/>
    <cellStyle name="xl83" xfId="168"/>
    <cellStyle name="xl84" xfId="169"/>
    <cellStyle name="xl85" xfId="170"/>
    <cellStyle name="xl86" xfId="171"/>
    <cellStyle name="xl87" xfId="172"/>
    <cellStyle name="xl88" xfId="173"/>
    <cellStyle name="xl89" xfId="174"/>
    <cellStyle name="xl90" xfId="175"/>
    <cellStyle name="xl91" xfId="176"/>
    <cellStyle name="xl92" xfId="177"/>
    <cellStyle name="xl93" xfId="178"/>
    <cellStyle name="xl94" xfId="179"/>
    <cellStyle name="xl95" xfId="180"/>
    <cellStyle name="xl96" xfId="181"/>
    <cellStyle name="xl97" xfId="182"/>
    <cellStyle name="xl98" xfId="183"/>
    <cellStyle name="xl99" xfId="184"/>
    <cellStyle name="Обычный" xfId="0" builtinId="0"/>
    <cellStyle name="Обычный 2" xfId="185"/>
    <cellStyle name="Обычный 3" xfId="186"/>
    <cellStyle name="Обычный 4" xfId="187"/>
    <cellStyle name="Обычный_reports-dohod-NC" xfId="188"/>
    <cellStyle name="Обычный_tmp305" xfId="189"/>
    <cellStyle name="Обычный_З_15_Приложение 16 - Источники дефицита" xfId="190"/>
    <cellStyle name="Обычный_З_16_Приложение 17 - Программа гос заимствований" xfId="191"/>
    <cellStyle name="Стиль 1" xfId="192"/>
    <cellStyle name="Финансовый" xfId="193" builtinId="3"/>
    <cellStyle name="Финансовый 2" xfId="194"/>
    <cellStyle name="Финансовый_Форма для внесения изменений апрель" xfId="195"/>
  </cellStyles>
  <dxfs count="5471">
    <dxf>
      <fill>
        <patternFill patternType="solid">
          <fgColor indexed="26"/>
          <bgColor indexed="9"/>
        </patternFill>
      </fill>
    </dxf>
    <dxf>
      <fill>
        <patternFill patternType="solid">
          <fgColor indexed="26"/>
          <bgColor indexed="9"/>
        </patternFill>
      </fill>
    </dxf>
    <dxf>
      <fill>
        <patternFill patternType="solid">
          <fgColor indexed="26"/>
          <bgColor indexed="9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0;&#1076;&#1084;&#1080;&#1085;&#1080;&#1089;&#1090;&#1088;&#1072;&#1090;&#1086;&#1088;/Desktop/2022%20&#1075;&#1086;&#1076;/&#1056;&#1077;&#1096;&#1077;&#1085;&#1080;&#1103;%20&#1089;&#1077;&#1089;&#1089;&#1080;&#1080;/14%20&#1089;&#1077;&#1089;&#1089;&#1080;&#1103;/&#1055;&#1088;&#1080;&#1083;&#1086;&#1078;&#1077;&#1085;&#1080;&#1103;%20&#1073;&#1102;&#1076;&#1078;&#1077;&#1090;%202022-2024%20&#1075;.%20-%2014%20&#1076;&#1083;&#1103;%20&#1091;&#1090;&#1074;&#1077;&#1088;&#1078;&#1076;&#1077;&#1085;&#1080;&#1103;%20&#1059;&#1058;&#1054;&#1063;&#1053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 2"/>
      <sheetName val="прил 3"/>
      <sheetName val="прил 4"/>
      <sheetName val="прил 5"/>
      <sheetName val="прил 6"/>
      <sheetName val="прил 7"/>
      <sheetName val="прил 8"/>
      <sheetName val="прил 9"/>
      <sheetName val="прил 10"/>
    </sheetNames>
    <sheetDataSet>
      <sheetData sheetId="0"/>
      <sheetData sheetId="1"/>
      <sheetData sheetId="2">
        <row r="91">
          <cell r="J91">
            <v>11.4</v>
          </cell>
          <cell r="K91">
            <v>45.238095238095241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9"/>
  <sheetViews>
    <sheetView view="pageBreakPreview" zoomScale="60" workbookViewId="0">
      <selection activeCell="B2" sqref="B2:C2"/>
    </sheetView>
  </sheetViews>
  <sheetFormatPr defaultRowHeight="12.75"/>
  <cols>
    <col min="1" max="1" width="84.140625" customWidth="1"/>
    <col min="2" max="2" width="26" customWidth="1"/>
    <col min="3" max="3" width="22.140625" customWidth="1"/>
    <col min="4" max="4" width="20" style="471" customWidth="1"/>
  </cols>
  <sheetData>
    <row r="1" spans="1:9" ht="38.25" customHeight="1">
      <c r="B1" s="680" t="s">
        <v>409</v>
      </c>
      <c r="C1" s="680"/>
      <c r="D1" s="224"/>
      <c r="E1" s="535"/>
      <c r="F1" s="536"/>
      <c r="I1" s="535"/>
    </row>
    <row r="2" spans="1:9" ht="115.15" customHeight="1">
      <c r="B2" s="681" t="s">
        <v>445</v>
      </c>
      <c r="C2" s="682"/>
      <c r="D2" s="537"/>
      <c r="F2" s="538"/>
    </row>
    <row r="3" spans="1:9" ht="115.15" customHeight="1">
      <c r="A3" s="683" t="s">
        <v>446</v>
      </c>
      <c r="B3" s="683"/>
      <c r="C3" s="683"/>
      <c r="D3" s="539"/>
      <c r="E3" s="540"/>
      <c r="F3" s="540"/>
      <c r="G3" s="540"/>
      <c r="H3" s="540"/>
      <c r="I3" s="540"/>
    </row>
    <row r="4" spans="1:9" ht="15.75">
      <c r="A4" s="541"/>
      <c r="B4" s="684"/>
      <c r="C4" s="684"/>
    </row>
    <row r="5" spans="1:9" ht="18.600000000000001" customHeight="1">
      <c r="A5" s="685" t="s">
        <v>410</v>
      </c>
      <c r="B5" s="685" t="s">
        <v>411</v>
      </c>
      <c r="C5" s="685"/>
    </row>
    <row r="6" spans="1:9" ht="37.5" customHeight="1">
      <c r="A6" s="685"/>
      <c r="B6" s="543" t="s">
        <v>412</v>
      </c>
      <c r="C6" s="542" t="s">
        <v>413</v>
      </c>
    </row>
    <row r="7" spans="1:9" ht="16.149999999999999" customHeight="1">
      <c r="A7" s="544">
        <v>1</v>
      </c>
      <c r="B7" s="544">
        <v>2</v>
      </c>
      <c r="C7" s="544">
        <v>3</v>
      </c>
    </row>
    <row r="8" spans="1:9" ht="21" customHeight="1">
      <c r="A8" s="545" t="s">
        <v>414</v>
      </c>
      <c r="B8" s="543"/>
      <c r="C8" s="543"/>
    </row>
    <row r="9" spans="1:9" ht="37.9" customHeight="1">
      <c r="A9" s="546" t="s">
        <v>415</v>
      </c>
      <c r="B9" s="543"/>
      <c r="C9" s="543"/>
    </row>
    <row r="10" spans="1:9" ht="39" customHeight="1">
      <c r="A10" s="547" t="s">
        <v>416</v>
      </c>
      <c r="B10" s="543">
        <v>0</v>
      </c>
      <c r="C10" s="543">
        <v>100</v>
      </c>
    </row>
    <row r="11" spans="1:9" ht="15.75">
      <c r="A11" s="547" t="s">
        <v>417</v>
      </c>
      <c r="B11" s="543">
        <v>100</v>
      </c>
      <c r="C11" s="543">
        <v>0</v>
      </c>
    </row>
    <row r="12" spans="1:9" ht="47.25">
      <c r="A12" s="547" t="s">
        <v>418</v>
      </c>
      <c r="B12" s="543">
        <v>100</v>
      </c>
      <c r="C12" s="543">
        <v>0</v>
      </c>
    </row>
    <row r="13" spans="1:9" ht="21" customHeight="1">
      <c r="A13" s="547" t="s">
        <v>419</v>
      </c>
      <c r="B13" s="543">
        <v>100</v>
      </c>
      <c r="C13" s="543">
        <v>0</v>
      </c>
    </row>
    <row r="14" spans="1:9" ht="47.25">
      <c r="A14" s="547" t="s">
        <v>420</v>
      </c>
      <c r="B14" s="543">
        <v>100</v>
      </c>
      <c r="C14" s="543">
        <v>0</v>
      </c>
    </row>
    <row r="15" spans="1:9" ht="15.75">
      <c r="A15" s="547" t="s">
        <v>421</v>
      </c>
      <c r="B15" s="543">
        <v>100</v>
      </c>
      <c r="C15" s="543">
        <v>0</v>
      </c>
    </row>
    <row r="16" spans="1:9" ht="15.75">
      <c r="A16" s="547" t="s">
        <v>422</v>
      </c>
      <c r="B16" s="543">
        <v>100</v>
      </c>
      <c r="C16" s="543">
        <v>0</v>
      </c>
    </row>
    <row r="17" spans="1:3" ht="31.5">
      <c r="A17" s="546" t="s">
        <v>423</v>
      </c>
      <c r="B17" s="548"/>
      <c r="C17" s="548"/>
    </row>
    <row r="18" spans="1:3" ht="31.5">
      <c r="A18" s="547" t="s">
        <v>424</v>
      </c>
      <c r="B18" s="543">
        <v>100</v>
      </c>
      <c r="C18" s="543">
        <v>0</v>
      </c>
    </row>
    <row r="19" spans="1:3" ht="33" customHeight="1">
      <c r="A19" s="547" t="s">
        <v>425</v>
      </c>
      <c r="B19" s="543">
        <v>0</v>
      </c>
      <c r="C19" s="543">
        <v>100</v>
      </c>
    </row>
    <row r="20" spans="1:3" ht="15.75">
      <c r="A20" s="547" t="s">
        <v>426</v>
      </c>
      <c r="B20" s="543">
        <v>100</v>
      </c>
      <c r="C20" s="543">
        <v>0</v>
      </c>
    </row>
    <row r="21" spans="1:3" ht="15.75">
      <c r="A21" s="547" t="s">
        <v>427</v>
      </c>
      <c r="B21" s="543">
        <v>0</v>
      </c>
      <c r="C21" s="543">
        <v>100</v>
      </c>
    </row>
    <row r="22" spans="1:3" ht="15.75">
      <c r="A22" s="546" t="s">
        <v>428</v>
      </c>
      <c r="B22" s="548"/>
      <c r="C22" s="548"/>
    </row>
    <row r="23" spans="1:3" ht="31.5">
      <c r="A23" s="547" t="s">
        <v>429</v>
      </c>
      <c r="B23" s="543">
        <v>100</v>
      </c>
      <c r="C23" s="543">
        <v>0</v>
      </c>
    </row>
    <row r="24" spans="1:3" ht="31.5">
      <c r="A24" s="547" t="s">
        <v>430</v>
      </c>
      <c r="B24" s="543">
        <v>0</v>
      </c>
      <c r="C24" s="543">
        <v>100</v>
      </c>
    </row>
    <row r="25" spans="1:3" ht="15.75">
      <c r="A25" s="546" t="s">
        <v>431</v>
      </c>
      <c r="B25" s="548"/>
      <c r="C25" s="548"/>
    </row>
    <row r="26" spans="1:3" ht="51.6" customHeight="1">
      <c r="A26" s="547" t="s">
        <v>432</v>
      </c>
      <c r="B26" s="543">
        <v>100</v>
      </c>
      <c r="C26" s="543">
        <v>0</v>
      </c>
    </row>
    <row r="27" spans="1:3" ht="39" customHeight="1">
      <c r="A27" s="547" t="s">
        <v>433</v>
      </c>
      <c r="B27" s="543">
        <v>0</v>
      </c>
      <c r="C27" s="543">
        <v>100</v>
      </c>
    </row>
    <row r="28" spans="1:3" ht="55.15" customHeight="1">
      <c r="A28" s="547" t="s">
        <v>434</v>
      </c>
      <c r="B28" s="543">
        <v>100</v>
      </c>
      <c r="C28" s="543">
        <v>0</v>
      </c>
    </row>
    <row r="29" spans="1:3" ht="55.9" customHeight="1">
      <c r="A29" s="547" t="s">
        <v>435</v>
      </c>
      <c r="B29" s="543">
        <v>0</v>
      </c>
      <c r="C29" s="543">
        <v>100</v>
      </c>
    </row>
    <row r="30" spans="1:3" ht="51.6" customHeight="1">
      <c r="A30" s="547" t="s">
        <v>436</v>
      </c>
      <c r="B30" s="543">
        <v>100</v>
      </c>
      <c r="C30" s="543">
        <v>0</v>
      </c>
    </row>
    <row r="31" spans="1:3" ht="50.45" customHeight="1">
      <c r="A31" s="547" t="s">
        <v>437</v>
      </c>
      <c r="B31" s="543">
        <v>0</v>
      </c>
      <c r="C31" s="543">
        <v>100</v>
      </c>
    </row>
    <row r="32" spans="1:3" ht="36.6" customHeight="1">
      <c r="A32" s="547" t="s">
        <v>438</v>
      </c>
      <c r="B32" s="543">
        <v>100</v>
      </c>
      <c r="C32" s="543">
        <v>0</v>
      </c>
    </row>
    <row r="33" spans="1:3" ht="33" customHeight="1">
      <c r="A33" s="547" t="s">
        <v>439</v>
      </c>
      <c r="B33" s="543">
        <v>0</v>
      </c>
      <c r="C33" s="543">
        <v>100</v>
      </c>
    </row>
    <row r="34" spans="1:3" ht="15.75">
      <c r="A34" s="546" t="s">
        <v>440</v>
      </c>
      <c r="B34" s="548"/>
      <c r="C34" s="548"/>
    </row>
    <row r="35" spans="1:3" ht="18.600000000000001" customHeight="1">
      <c r="A35" s="547" t="s">
        <v>441</v>
      </c>
      <c r="B35" s="543">
        <v>100</v>
      </c>
      <c r="C35" s="543">
        <v>0</v>
      </c>
    </row>
    <row r="36" spans="1:3" ht="18.600000000000001" customHeight="1">
      <c r="A36" s="547" t="s">
        <v>442</v>
      </c>
      <c r="B36" s="543">
        <v>0</v>
      </c>
      <c r="C36" s="543">
        <v>100</v>
      </c>
    </row>
    <row r="37" spans="1:3" ht="19.899999999999999" customHeight="1">
      <c r="A37" s="547" t="s">
        <v>443</v>
      </c>
      <c r="B37" s="543">
        <v>100</v>
      </c>
      <c r="C37" s="543">
        <v>0</v>
      </c>
    </row>
    <row r="38" spans="1:3" ht="20.45" customHeight="1">
      <c r="A38" s="547" t="s">
        <v>444</v>
      </c>
      <c r="B38" s="543">
        <v>0</v>
      </c>
      <c r="C38" s="543">
        <v>100</v>
      </c>
    </row>
    <row r="39" spans="1:3" ht="15.75">
      <c r="A39" s="549"/>
    </row>
  </sheetData>
  <mergeCells count="6">
    <mergeCell ref="B1:C1"/>
    <mergeCell ref="B2:C2"/>
    <mergeCell ref="A3:C3"/>
    <mergeCell ref="B4:C4"/>
    <mergeCell ref="A5:A6"/>
    <mergeCell ref="B5:C5"/>
  </mergeCells>
  <pageMargins left="0.7" right="0.7" top="0.75" bottom="0.75" header="0.3" footer="0.3"/>
  <pageSetup paperSize="9" scale="6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4"/>
  <dimension ref="A1:I48"/>
  <sheetViews>
    <sheetView view="pageBreakPreview" topLeftCell="A16" zoomScale="90" zoomScaleNormal="50" zoomScaleSheetLayoutView="90" workbookViewId="0">
      <selection activeCell="C20" sqref="C20"/>
    </sheetView>
  </sheetViews>
  <sheetFormatPr defaultColWidth="18.7109375" defaultRowHeight="15.75"/>
  <cols>
    <col min="1" max="1" width="35.28515625" style="310" customWidth="1"/>
    <col min="2" max="2" width="74.7109375" style="310" customWidth="1"/>
    <col min="3" max="3" width="18.140625" style="310" customWidth="1"/>
    <col min="4" max="4" width="16.7109375" style="310" customWidth="1"/>
    <col min="5" max="5" width="15.7109375" style="310" customWidth="1"/>
    <col min="6" max="6" width="16.140625" style="308" customWidth="1"/>
    <col min="7" max="7" width="9.28515625" style="310" customWidth="1"/>
    <col min="8" max="8" width="9.140625" style="310" customWidth="1"/>
    <col min="9" max="9" width="10.7109375" style="310" customWidth="1"/>
    <col min="10" max="16384" width="18.7109375" style="310"/>
  </cols>
  <sheetData>
    <row r="1" spans="1:9">
      <c r="C1" s="688" t="s">
        <v>364</v>
      </c>
      <c r="D1" s="688"/>
      <c r="E1" s="688"/>
      <c r="F1" s="307"/>
      <c r="G1" s="311"/>
      <c r="H1" s="311"/>
      <c r="I1" s="311"/>
    </row>
    <row r="2" spans="1:9" ht="97.9" customHeight="1">
      <c r="C2" s="687" t="s">
        <v>408</v>
      </c>
      <c r="D2" s="687"/>
      <c r="E2" s="687"/>
      <c r="F2" s="303"/>
      <c r="G2" s="311"/>
      <c r="H2" s="311"/>
      <c r="I2" s="311"/>
    </row>
    <row r="3" spans="1:9" ht="48" customHeight="1">
      <c r="A3" s="686" t="s">
        <v>447</v>
      </c>
      <c r="B3" s="686"/>
      <c r="C3" s="686"/>
      <c r="D3" s="686"/>
      <c r="E3" s="686"/>
      <c r="F3" s="307"/>
      <c r="G3" s="311"/>
      <c r="H3" s="311"/>
      <c r="I3" s="311"/>
    </row>
    <row r="4" spans="1:9" ht="24.95" customHeight="1">
      <c r="C4" s="312"/>
      <c r="E4" s="312" t="s">
        <v>99</v>
      </c>
      <c r="G4" s="311"/>
      <c r="H4" s="311"/>
      <c r="I4" s="311"/>
    </row>
    <row r="5" spans="1:9" ht="24.95" customHeight="1">
      <c r="A5" s="689" t="s">
        <v>378</v>
      </c>
      <c r="B5" s="689" t="s">
        <v>367</v>
      </c>
      <c r="C5" s="690" t="s">
        <v>104</v>
      </c>
      <c r="D5" s="691"/>
      <c r="E5" s="692"/>
      <c r="G5" s="311"/>
      <c r="H5" s="311"/>
      <c r="I5" s="311"/>
    </row>
    <row r="6" spans="1:9" ht="49.9" customHeight="1">
      <c r="A6" s="689"/>
      <c r="B6" s="689"/>
      <c r="C6" s="486" t="s">
        <v>376</v>
      </c>
      <c r="D6" s="486" t="s">
        <v>377</v>
      </c>
      <c r="E6" s="486" t="s">
        <v>407</v>
      </c>
      <c r="G6" s="313"/>
      <c r="H6" s="313"/>
      <c r="I6" s="313"/>
    </row>
    <row r="7" spans="1:9" ht="20.100000000000001" customHeight="1">
      <c r="A7" s="314">
        <v>1</v>
      </c>
      <c r="B7" s="314">
        <v>2</v>
      </c>
      <c r="C7" s="315">
        <v>3</v>
      </c>
      <c r="D7" s="315">
        <v>4</v>
      </c>
      <c r="E7" s="315">
        <v>5</v>
      </c>
      <c r="G7" s="316"/>
      <c r="H7" s="316"/>
      <c r="I7" s="316"/>
    </row>
    <row r="8" spans="1:9" s="320" customFormat="1" ht="22.9" customHeight="1">
      <c r="A8" s="317" t="s">
        <v>530</v>
      </c>
      <c r="B8" s="318" t="s">
        <v>103</v>
      </c>
      <c r="C8" s="319">
        <f>C9+C14+C27+C38+C45</f>
        <v>121361.32371999999</v>
      </c>
      <c r="D8" s="319">
        <f>D9+D14+D27+D38</f>
        <v>101438.59214000001</v>
      </c>
      <c r="E8" s="319">
        <f>E9+E14+E27+E38</f>
        <v>96286.964000000007</v>
      </c>
      <c r="F8" s="302"/>
      <c r="G8" s="6"/>
      <c r="H8" s="6"/>
      <c r="I8" s="310"/>
    </row>
    <row r="9" spans="1:9" ht="16.899999999999999" customHeight="1">
      <c r="A9" s="317" t="s">
        <v>531</v>
      </c>
      <c r="B9" s="318" t="s">
        <v>261</v>
      </c>
      <c r="C9" s="319">
        <f>SUM(C10)</f>
        <v>33840.5</v>
      </c>
      <c r="D9" s="319">
        <f>SUM(D10)</f>
        <v>30312.5</v>
      </c>
      <c r="E9" s="319">
        <f>SUM(E10)</f>
        <v>30971.200000000001</v>
      </c>
      <c r="F9" s="302"/>
      <c r="G9" s="6"/>
      <c r="H9" s="6"/>
      <c r="I9" s="6"/>
    </row>
    <row r="10" spans="1:9" ht="17.45" customHeight="1">
      <c r="A10" s="321" t="s">
        <v>532</v>
      </c>
      <c r="B10" s="322" t="s">
        <v>262</v>
      </c>
      <c r="C10" s="323">
        <f>C11+C12</f>
        <v>33840.5</v>
      </c>
      <c r="D10" s="323">
        <f>D11</f>
        <v>30312.5</v>
      </c>
      <c r="E10" s="323">
        <f>E11</f>
        <v>30971.200000000001</v>
      </c>
      <c r="F10" s="458"/>
      <c r="G10" s="458"/>
      <c r="H10" s="458"/>
      <c r="I10" s="6"/>
    </row>
    <row r="11" spans="1:9" ht="49.9" customHeight="1">
      <c r="A11" s="321" t="s">
        <v>533</v>
      </c>
      <c r="B11" s="403" t="s">
        <v>345</v>
      </c>
      <c r="C11" s="323">
        <v>32394.799999999999</v>
      </c>
      <c r="D11" s="323">
        <v>30312.5</v>
      </c>
      <c r="E11" s="323">
        <v>30971.200000000001</v>
      </c>
      <c r="F11" s="302"/>
      <c r="G11" s="6"/>
      <c r="H11" s="6"/>
      <c r="I11" s="393"/>
    </row>
    <row r="12" spans="1:9" ht="41.45" customHeight="1">
      <c r="A12" s="321" t="s">
        <v>534</v>
      </c>
      <c r="B12" s="649" t="s">
        <v>389</v>
      </c>
      <c r="C12" s="323">
        <f>C13</f>
        <v>1445.7</v>
      </c>
      <c r="D12" s="323">
        <f>D13</f>
        <v>0</v>
      </c>
      <c r="E12" s="323">
        <f>E13</f>
        <v>0</v>
      </c>
      <c r="F12" s="302"/>
      <c r="G12" s="6"/>
      <c r="H12" s="6"/>
      <c r="I12" s="6"/>
    </row>
    <row r="13" spans="1:9" ht="36" customHeight="1">
      <c r="A13" s="321" t="s">
        <v>535</v>
      </c>
      <c r="B13" s="649" t="s">
        <v>390</v>
      </c>
      <c r="C13" s="323">
        <v>1445.7</v>
      </c>
      <c r="D13" s="323"/>
      <c r="E13" s="323"/>
      <c r="F13" s="500"/>
      <c r="G13" s="6"/>
      <c r="H13" s="6"/>
      <c r="I13" s="6"/>
    </row>
    <row r="14" spans="1:9" s="320" customFormat="1" ht="41.45" customHeight="1">
      <c r="A14" s="317" t="s">
        <v>536</v>
      </c>
      <c r="B14" s="324" t="s">
        <v>243</v>
      </c>
      <c r="C14" s="319">
        <f>C15+C25+C19+C23+C17+C21</f>
        <v>9198.0831300000009</v>
      </c>
      <c r="D14" s="319">
        <f>D15+D25+D19+D23</f>
        <v>2728.92814</v>
      </c>
      <c r="E14" s="319">
        <f>E15+E25+E19+E23</f>
        <v>2717.7</v>
      </c>
      <c r="F14" s="308"/>
    </row>
    <row r="15" spans="1:9" s="320" customFormat="1" ht="49.9" customHeight="1">
      <c r="A15" s="325" t="s">
        <v>537</v>
      </c>
      <c r="B15" s="324" t="s">
        <v>371</v>
      </c>
      <c r="C15" s="326">
        <f>C16</f>
        <v>1873.42814</v>
      </c>
      <c r="D15" s="326">
        <f>D16</f>
        <v>1873.42814</v>
      </c>
      <c r="E15" s="326">
        <f>E16</f>
        <v>1862.2</v>
      </c>
      <c r="F15" s="308"/>
    </row>
    <row r="16" spans="1:9" s="320" customFormat="1" ht="67.900000000000006" customHeight="1">
      <c r="A16" s="325" t="s">
        <v>538</v>
      </c>
      <c r="B16" s="324" t="s">
        <v>372</v>
      </c>
      <c r="C16" s="326">
        <v>1873.42814</v>
      </c>
      <c r="D16" s="326">
        <v>1873.42814</v>
      </c>
      <c r="E16" s="326">
        <v>1862.2</v>
      </c>
      <c r="F16" s="308"/>
    </row>
    <row r="17" spans="1:9" s="320" customFormat="1" ht="67.900000000000006" customHeight="1">
      <c r="A17" s="376" t="s">
        <v>574</v>
      </c>
      <c r="B17" s="324" t="s">
        <v>575</v>
      </c>
      <c r="C17" s="326">
        <f>C18</f>
        <v>400</v>
      </c>
      <c r="D17" s="326"/>
      <c r="E17" s="326"/>
      <c r="F17" s="308"/>
    </row>
    <row r="18" spans="1:9" s="320" customFormat="1" ht="56.45" customHeight="1">
      <c r="A18" s="376" t="s">
        <v>572</v>
      </c>
      <c r="B18" s="324" t="s">
        <v>573</v>
      </c>
      <c r="C18" s="326">
        <v>400</v>
      </c>
      <c r="D18" s="326"/>
      <c r="E18" s="326"/>
      <c r="F18" s="308">
        <v>400</v>
      </c>
    </row>
    <row r="19" spans="1:9" s="320" customFormat="1" ht="37.15" customHeight="1">
      <c r="A19" s="325" t="s">
        <v>539</v>
      </c>
      <c r="B19" s="324" t="s">
        <v>486</v>
      </c>
      <c r="C19" s="319">
        <f>C20</f>
        <v>1588.8743999999999</v>
      </c>
      <c r="D19" s="319">
        <f>D20</f>
        <v>0</v>
      </c>
      <c r="E19" s="319">
        <f>E20</f>
        <v>0</v>
      </c>
      <c r="F19" s="308"/>
    </row>
    <row r="20" spans="1:9" s="320" customFormat="1" ht="36.6" customHeight="1">
      <c r="A20" s="325" t="s">
        <v>540</v>
      </c>
      <c r="B20" s="386" t="s">
        <v>487</v>
      </c>
      <c r="C20" s="666">
        <v>1588.8743999999999</v>
      </c>
      <c r="D20" s="326"/>
      <c r="E20" s="326"/>
    </row>
    <row r="21" spans="1:9" s="320" customFormat="1" ht="36.6" customHeight="1">
      <c r="A21" s="376" t="s">
        <v>577</v>
      </c>
      <c r="B21" s="386" t="s">
        <v>579</v>
      </c>
      <c r="C21" s="319">
        <f>C22</f>
        <v>102.04082</v>
      </c>
      <c r="D21" s="326"/>
      <c r="E21" s="326"/>
    </row>
    <row r="22" spans="1:9" s="320" customFormat="1" ht="36.6" customHeight="1">
      <c r="A22" s="376" t="s">
        <v>576</v>
      </c>
      <c r="B22" s="386" t="s">
        <v>578</v>
      </c>
      <c r="C22" s="319">
        <v>102.04082</v>
      </c>
      <c r="D22" s="326"/>
      <c r="E22" s="326"/>
      <c r="F22" s="320">
        <v>102</v>
      </c>
    </row>
    <row r="23" spans="1:9" s="320" customFormat="1" ht="54" customHeight="1">
      <c r="A23" s="325" t="s">
        <v>541</v>
      </c>
      <c r="B23" s="386" t="s">
        <v>529</v>
      </c>
      <c r="C23" s="319">
        <f>C24</f>
        <v>3518.9</v>
      </c>
      <c r="D23" s="326"/>
      <c r="E23" s="326"/>
    </row>
    <row r="24" spans="1:9" s="320" customFormat="1" ht="71.45" customHeight="1">
      <c r="A24" s="325" t="s">
        <v>542</v>
      </c>
      <c r="B24" s="386" t="s">
        <v>528</v>
      </c>
      <c r="C24" s="319">
        <v>3518.9</v>
      </c>
      <c r="D24" s="326"/>
      <c r="E24" s="326"/>
    </row>
    <row r="25" spans="1:9" s="320" customFormat="1" ht="22.15" customHeight="1">
      <c r="A25" s="325" t="s">
        <v>543</v>
      </c>
      <c r="B25" s="386" t="s">
        <v>391</v>
      </c>
      <c r="C25" s="309">
        <f>C26</f>
        <v>1714.83977</v>
      </c>
      <c r="D25" s="326">
        <f>D26</f>
        <v>855.5</v>
      </c>
      <c r="E25" s="326">
        <f>E26</f>
        <v>855.5</v>
      </c>
      <c r="F25" s="308"/>
    </row>
    <row r="26" spans="1:9" s="320" customFormat="1" ht="20.45" customHeight="1">
      <c r="A26" s="325" t="s">
        <v>544</v>
      </c>
      <c r="B26" s="501" t="s">
        <v>392</v>
      </c>
      <c r="C26" s="326">
        <f>855.5+859.33977</f>
        <v>1714.83977</v>
      </c>
      <c r="D26" s="326">
        <v>855.5</v>
      </c>
      <c r="E26" s="326">
        <v>855.5</v>
      </c>
      <c r="F26" s="309"/>
    </row>
    <row r="27" spans="1:9" ht="33" customHeight="1">
      <c r="A27" s="216" t="s">
        <v>545</v>
      </c>
      <c r="B27" s="327" t="s">
        <v>263</v>
      </c>
      <c r="C27" s="319">
        <f>C28+C30+C32+C34+C36</f>
        <v>73484.399999999994</v>
      </c>
      <c r="D27" s="319">
        <f>D28+D30+D32+D34+D36</f>
        <v>64384.900000000009</v>
      </c>
      <c r="E27" s="319">
        <f>E28+E30+E32+E34+E36</f>
        <v>58585.80000000001</v>
      </c>
    </row>
    <row r="28" spans="1:9" ht="37.9" customHeight="1">
      <c r="A28" s="376" t="s">
        <v>546</v>
      </c>
      <c r="B28" s="327" t="s">
        <v>334</v>
      </c>
      <c r="C28" s="319">
        <f>C29</f>
        <v>69395.899999999994</v>
      </c>
      <c r="D28" s="319">
        <f>D29</f>
        <v>57954.100000000006</v>
      </c>
      <c r="E28" s="319">
        <f>E29</f>
        <v>52135.9</v>
      </c>
    </row>
    <row r="29" spans="1:9" s="320" customFormat="1" ht="39" customHeight="1">
      <c r="A29" s="376" t="s">
        <v>547</v>
      </c>
      <c r="B29" s="328" t="s">
        <v>264</v>
      </c>
      <c r="C29" s="323">
        <v>69395.899999999994</v>
      </c>
      <c r="D29" s="323">
        <v>57954.100000000006</v>
      </c>
      <c r="E29" s="323">
        <v>52135.9</v>
      </c>
      <c r="F29" s="532"/>
    </row>
    <row r="30" spans="1:9" ht="52.9" customHeight="1">
      <c r="A30" s="375" t="s">
        <v>548</v>
      </c>
      <c r="B30" s="332" t="s">
        <v>603</v>
      </c>
      <c r="C30" s="562">
        <f>C31</f>
        <v>1419.3</v>
      </c>
      <c r="D30" s="562">
        <f>D31</f>
        <v>1582.3</v>
      </c>
      <c r="E30" s="562">
        <f>E31</f>
        <v>1582.3</v>
      </c>
    </row>
    <row r="31" spans="1:9" ht="63">
      <c r="A31" s="375" t="s">
        <v>549</v>
      </c>
      <c r="B31" s="332" t="s">
        <v>604</v>
      </c>
      <c r="C31" s="326">
        <v>1419.3</v>
      </c>
      <c r="D31" s="326">
        <v>1582.3</v>
      </c>
      <c r="E31" s="326">
        <v>1582.3</v>
      </c>
      <c r="G31" s="552"/>
      <c r="H31" s="552"/>
      <c r="I31" s="552"/>
    </row>
    <row r="32" spans="1:9" ht="68.45" customHeight="1">
      <c r="A32" s="375" t="s">
        <v>550</v>
      </c>
      <c r="B32" s="332" t="s">
        <v>342</v>
      </c>
      <c r="C32" s="319">
        <f>C33</f>
        <v>2153.1999999999998</v>
      </c>
      <c r="D32" s="319">
        <f>D33</f>
        <v>4306.3999999999996</v>
      </c>
      <c r="E32" s="319">
        <f>E33</f>
        <v>4306.3999999999996</v>
      </c>
      <c r="G32" s="552"/>
      <c r="H32" s="552"/>
      <c r="I32" s="552"/>
    </row>
    <row r="33" spans="1:9" ht="63">
      <c r="A33" s="375" t="s">
        <v>551</v>
      </c>
      <c r="B33" s="332" t="s">
        <v>343</v>
      </c>
      <c r="C33" s="326">
        <v>2153.1999999999998</v>
      </c>
      <c r="D33" s="326">
        <v>4306.3999999999996</v>
      </c>
      <c r="E33" s="326">
        <v>4306.3999999999996</v>
      </c>
      <c r="G33" s="217"/>
      <c r="H33" s="217"/>
      <c r="I33" s="217"/>
    </row>
    <row r="34" spans="1:9" ht="31.5">
      <c r="A34" s="375" t="s">
        <v>552</v>
      </c>
      <c r="B34" s="333" t="s">
        <v>335</v>
      </c>
      <c r="C34" s="319">
        <f>C35</f>
        <v>306</v>
      </c>
      <c r="D34" s="319">
        <f>D35</f>
        <v>322.2</v>
      </c>
      <c r="E34" s="319">
        <f>E35</f>
        <v>333.8</v>
      </c>
      <c r="G34" s="560"/>
      <c r="H34" s="560"/>
      <c r="I34" s="560"/>
    </row>
    <row r="35" spans="1:9" ht="35.450000000000003" customHeight="1">
      <c r="A35" s="375" t="s">
        <v>553</v>
      </c>
      <c r="B35" s="331" t="s">
        <v>265</v>
      </c>
      <c r="C35" s="319">
        <v>306</v>
      </c>
      <c r="D35" s="319">
        <v>322.2</v>
      </c>
      <c r="E35" s="319">
        <v>333.8</v>
      </c>
    </row>
    <row r="36" spans="1:9" s="320" customFormat="1" ht="18.600000000000001" customHeight="1">
      <c r="A36" s="329" t="s">
        <v>554</v>
      </c>
      <c r="B36" s="330" t="s">
        <v>362</v>
      </c>
      <c r="C36" s="323">
        <f>C37</f>
        <v>210</v>
      </c>
      <c r="D36" s="323">
        <f>D37</f>
        <v>219.9</v>
      </c>
      <c r="E36" s="323">
        <f>E37</f>
        <v>227.4</v>
      </c>
      <c r="F36" s="308"/>
    </row>
    <row r="37" spans="1:9" s="320" customFormat="1" ht="19.899999999999999" customHeight="1">
      <c r="A37" s="329" t="s">
        <v>555</v>
      </c>
      <c r="B37" s="330" t="s">
        <v>363</v>
      </c>
      <c r="C37" s="323">
        <v>210</v>
      </c>
      <c r="D37" s="323">
        <v>219.9</v>
      </c>
      <c r="E37" s="323">
        <v>227.4</v>
      </c>
      <c r="F37" s="308"/>
    </row>
    <row r="38" spans="1:9" s="400" customFormat="1" ht="19.899999999999999" customHeight="1">
      <c r="A38" s="396" t="s">
        <v>556</v>
      </c>
      <c r="B38" s="397" t="s">
        <v>106</v>
      </c>
      <c r="C38" s="398">
        <f>C41+C43+C39</f>
        <v>4002.5315500000002</v>
      </c>
      <c r="D38" s="398">
        <f>D41+D43+D39</f>
        <v>4012.2640000000001</v>
      </c>
      <c r="E38" s="398">
        <f>E41+E43+E39</f>
        <v>4012.2640000000001</v>
      </c>
    </row>
    <row r="39" spans="1:9" s="400" customFormat="1" ht="78" customHeight="1">
      <c r="A39" s="396" t="s">
        <v>564</v>
      </c>
      <c r="B39" s="402" t="s">
        <v>571</v>
      </c>
      <c r="C39" s="319">
        <f>C40</f>
        <v>693.01599999999996</v>
      </c>
      <c r="D39" s="319">
        <f>D40</f>
        <v>683.16399999999999</v>
      </c>
      <c r="E39" s="319">
        <f>E40</f>
        <v>683.16399999999999</v>
      </c>
    </row>
    <row r="40" spans="1:9" s="400" customFormat="1" ht="80.45" customHeight="1">
      <c r="A40" s="396" t="s">
        <v>570</v>
      </c>
      <c r="B40" s="402" t="s">
        <v>569</v>
      </c>
      <c r="C40" s="319">
        <f>693.016</f>
        <v>693.01599999999996</v>
      </c>
      <c r="D40" s="319">
        <v>683.16399999999999</v>
      </c>
      <c r="E40" s="319">
        <v>683.16399999999999</v>
      </c>
    </row>
    <row r="41" spans="1:9" s="400" customFormat="1" ht="97.9" customHeight="1">
      <c r="A41" s="401" t="s">
        <v>557</v>
      </c>
      <c r="B41" s="652" t="s">
        <v>605</v>
      </c>
      <c r="C41" s="398">
        <f>C42</f>
        <v>3281</v>
      </c>
      <c r="D41" s="398">
        <f>D42</f>
        <v>3329.1</v>
      </c>
      <c r="E41" s="398">
        <f>E42</f>
        <v>3329.1</v>
      </c>
    </row>
    <row r="42" spans="1:9" s="400" customFormat="1" ht="110.45" customHeight="1">
      <c r="A42" s="401" t="s">
        <v>558</v>
      </c>
      <c r="B42" s="402" t="s">
        <v>606</v>
      </c>
      <c r="C42" s="398">
        <f>3281</f>
        <v>3281</v>
      </c>
      <c r="D42" s="398">
        <v>3329.1</v>
      </c>
      <c r="E42" s="398">
        <v>3329.1</v>
      </c>
    </row>
    <row r="43" spans="1:9" s="400" customFormat="1" ht="24" customHeight="1">
      <c r="A43" s="401" t="s">
        <v>580</v>
      </c>
      <c r="B43" s="402" t="s">
        <v>565</v>
      </c>
      <c r="C43" s="650">
        <f>C44</f>
        <v>28.515550000000001</v>
      </c>
      <c r="D43" s="398"/>
      <c r="E43" s="399"/>
    </row>
    <row r="44" spans="1:9" ht="40.9" customHeight="1">
      <c r="A44" s="401" t="s">
        <v>581</v>
      </c>
      <c r="B44" s="506" t="s">
        <v>566</v>
      </c>
      <c r="C44" s="562">
        <v>28.515550000000001</v>
      </c>
      <c r="D44" s="507"/>
      <c r="E44" s="507"/>
      <c r="F44" s="562">
        <v>28.515550000000001</v>
      </c>
      <c r="G44" s="308"/>
    </row>
    <row r="45" spans="1:9" s="400" customFormat="1" ht="30" customHeight="1">
      <c r="A45" s="401" t="s">
        <v>562</v>
      </c>
      <c r="B45" s="402" t="s">
        <v>561</v>
      </c>
      <c r="C45" s="398">
        <f>C47</f>
        <v>835.80903999999998</v>
      </c>
      <c r="D45" s="398"/>
      <c r="E45" s="398"/>
    </row>
    <row r="46" spans="1:9" s="400" customFormat="1" ht="30" customHeight="1">
      <c r="A46" s="401" t="s">
        <v>563</v>
      </c>
      <c r="B46" s="402" t="s">
        <v>560</v>
      </c>
      <c r="C46" s="398">
        <f>C47</f>
        <v>835.80903999999998</v>
      </c>
      <c r="D46" s="398"/>
      <c r="E46" s="398"/>
    </row>
    <row r="47" spans="1:9" ht="33.6" customHeight="1">
      <c r="A47" s="401" t="s">
        <v>559</v>
      </c>
      <c r="B47" s="506" t="s">
        <v>560</v>
      </c>
      <c r="C47" s="648">
        <v>835.80903999999998</v>
      </c>
      <c r="D47" s="507"/>
      <c r="E47" s="507"/>
      <c r="F47" s="308">
        <v>835.80903999999998</v>
      </c>
      <c r="G47" s="308"/>
    </row>
    <row r="48" spans="1:9" ht="19.899999999999999" customHeight="1"/>
  </sheetData>
  <mergeCells count="6">
    <mergeCell ref="A3:E3"/>
    <mergeCell ref="C2:E2"/>
    <mergeCell ref="C1:E1"/>
    <mergeCell ref="A5:A6"/>
    <mergeCell ref="B5:B6"/>
    <mergeCell ref="C5:E5"/>
  </mergeCells>
  <phoneticPr fontId="4" type="noConversion"/>
  <pageMargins left="0.74803149606299213" right="0.74803149606299213" top="0.43307086614173229" bottom="0.51181102362204722" header="0.51181102362204722" footer="0.51181102362204722"/>
  <pageSetup paperSize="9" scale="4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7"/>
  <dimension ref="A1:T476"/>
  <sheetViews>
    <sheetView view="pageBreakPreview" topLeftCell="A261" zoomScale="75" zoomScaleSheetLayoutView="75" workbookViewId="0">
      <selection activeCell="J276" sqref="J276"/>
    </sheetView>
  </sheetViews>
  <sheetFormatPr defaultColWidth="8.85546875" defaultRowHeight="18.75"/>
  <cols>
    <col min="1" max="1" width="95.140625" style="147" customWidth="1"/>
    <col min="2" max="2" width="7.28515625" style="28" customWidth="1"/>
    <col min="3" max="3" width="6.5703125" style="28" customWidth="1"/>
    <col min="4" max="4" width="6.28515625" style="28" customWidth="1"/>
    <col min="5" max="5" width="7.5703125" style="28" customWidth="1"/>
    <col min="6" max="6" width="6.140625" style="28" customWidth="1"/>
    <col min="7" max="7" width="7" style="28" customWidth="1"/>
    <col min="8" max="8" width="11.85546875" style="28" customWidth="1"/>
    <col min="9" max="9" width="12.5703125" style="28" customWidth="1"/>
    <col min="10" max="10" width="21.28515625" style="597" customWidth="1"/>
    <col min="11" max="11" width="21.42578125" style="30" customWidth="1"/>
    <col min="12" max="12" width="22.28515625" style="29" customWidth="1"/>
    <col min="13" max="13" width="19.42578125" style="437" customWidth="1"/>
    <col min="14" max="14" width="19.5703125" style="29" customWidth="1"/>
    <col min="15" max="15" width="12.42578125" style="29" customWidth="1"/>
    <col min="16" max="16" width="13" style="29" customWidth="1"/>
    <col min="17" max="17" width="13.7109375" style="29" customWidth="1"/>
    <col min="18" max="18" width="13" style="29" customWidth="1"/>
    <col min="19" max="16384" width="8.85546875" style="29"/>
  </cols>
  <sheetData>
    <row r="1" spans="1:18" ht="19.899999999999999" customHeight="1">
      <c r="B1" s="594"/>
      <c r="C1" s="594"/>
      <c r="D1" s="594"/>
      <c r="E1" s="594"/>
      <c r="F1" s="594"/>
      <c r="G1" s="594"/>
      <c r="H1" s="594"/>
      <c r="I1" s="594"/>
      <c r="J1" s="594"/>
      <c r="K1" s="594" t="s">
        <v>369</v>
      </c>
      <c r="L1" s="594"/>
      <c r="M1" s="583"/>
      <c r="N1" s="595"/>
    </row>
    <row r="2" spans="1:18" ht="114.6" customHeight="1">
      <c r="B2" s="595"/>
      <c r="C2" s="595"/>
      <c r="D2" s="595"/>
      <c r="E2" s="595"/>
      <c r="F2" s="595"/>
      <c r="G2" s="595"/>
      <c r="H2" s="595"/>
      <c r="I2" s="595"/>
      <c r="J2" s="303"/>
      <c r="K2" s="700" t="s">
        <v>445</v>
      </c>
      <c r="L2" s="701"/>
      <c r="M2" s="438"/>
      <c r="N2" s="303"/>
    </row>
    <row r="3" spans="1:18" ht="44.45" customHeight="1">
      <c r="A3" s="697" t="s">
        <v>450</v>
      </c>
      <c r="B3" s="697"/>
      <c r="C3" s="697"/>
      <c r="D3" s="697"/>
      <c r="E3" s="697"/>
      <c r="F3" s="697"/>
      <c r="G3" s="697"/>
      <c r="H3" s="697"/>
      <c r="I3" s="697"/>
      <c r="J3" s="697"/>
      <c r="K3" s="697"/>
      <c r="L3" s="697"/>
      <c r="M3" s="438"/>
      <c r="N3" s="698"/>
    </row>
    <row r="4" spans="1:18">
      <c r="B4" s="30"/>
      <c r="C4" s="30"/>
      <c r="D4" s="30"/>
      <c r="E4" s="30"/>
      <c r="F4" s="30"/>
      <c r="G4" s="30"/>
      <c r="H4" s="30"/>
      <c r="I4" s="30"/>
      <c r="L4" s="597" t="s">
        <v>111</v>
      </c>
      <c r="N4" s="698"/>
      <c r="O4" s="54"/>
      <c r="P4" s="54"/>
      <c r="Q4" s="54"/>
    </row>
    <row r="5" spans="1:18" ht="20.25">
      <c r="A5" s="702" t="s">
        <v>115</v>
      </c>
      <c r="B5" s="693" t="s">
        <v>120</v>
      </c>
      <c r="C5" s="693" t="s">
        <v>116</v>
      </c>
      <c r="D5" s="693" t="s">
        <v>109</v>
      </c>
      <c r="E5" s="693" t="s">
        <v>118</v>
      </c>
      <c r="F5" s="693"/>
      <c r="G5" s="693"/>
      <c r="H5" s="693"/>
      <c r="I5" s="693" t="s">
        <v>119</v>
      </c>
      <c r="J5" s="694" t="s">
        <v>104</v>
      </c>
      <c r="K5" s="695"/>
      <c r="L5" s="696"/>
      <c r="N5" s="596"/>
      <c r="O5" s="54"/>
      <c r="P5" s="54"/>
      <c r="Q5" s="54"/>
    </row>
    <row r="6" spans="1:18" ht="41.45" customHeight="1">
      <c r="A6" s="702"/>
      <c r="B6" s="693"/>
      <c r="C6" s="693"/>
      <c r="D6" s="693"/>
      <c r="E6" s="693"/>
      <c r="F6" s="693"/>
      <c r="G6" s="693"/>
      <c r="H6" s="693"/>
      <c r="I6" s="693"/>
      <c r="J6" s="598" t="s">
        <v>376</v>
      </c>
      <c r="K6" s="598" t="s">
        <v>377</v>
      </c>
      <c r="L6" s="598" t="s">
        <v>407</v>
      </c>
      <c r="M6" s="596"/>
      <c r="N6" s="37"/>
    </row>
    <row r="7" spans="1:18" s="57" customFormat="1">
      <c r="A7" s="144">
        <v>1</v>
      </c>
      <c r="B7" s="15">
        <v>2</v>
      </c>
      <c r="C7" s="15">
        <v>3</v>
      </c>
      <c r="D7" s="15">
        <v>4</v>
      </c>
      <c r="E7" s="15">
        <v>5</v>
      </c>
      <c r="F7" s="15">
        <v>6</v>
      </c>
      <c r="G7" s="15">
        <v>7</v>
      </c>
      <c r="H7" s="15">
        <v>8</v>
      </c>
      <c r="I7" s="15">
        <v>9</v>
      </c>
      <c r="J7" s="15">
        <v>10</v>
      </c>
      <c r="K7" s="15">
        <v>11</v>
      </c>
      <c r="L7" s="15">
        <v>12</v>
      </c>
      <c r="M7" s="515"/>
      <c r="N7" s="599"/>
    </row>
    <row r="8" spans="1:18" ht="19.899999999999999" customHeight="1">
      <c r="A8" s="50" t="s">
        <v>114</v>
      </c>
      <c r="B8" s="8"/>
      <c r="C8" s="8"/>
      <c r="D8" s="8"/>
      <c r="E8" s="8"/>
      <c r="F8" s="8" t="s">
        <v>146</v>
      </c>
      <c r="G8" s="8"/>
      <c r="H8" s="8" t="s">
        <v>146</v>
      </c>
      <c r="I8" s="8" t="s">
        <v>146</v>
      </c>
      <c r="J8" s="26">
        <f>J9+J250</f>
        <v>155621.94011000003</v>
      </c>
      <c r="K8" s="26">
        <f>K9+K250</f>
        <v>138538.39357000001</v>
      </c>
      <c r="L8" s="660">
        <f>L9+L250</f>
        <v>135529.32399999999</v>
      </c>
      <c r="M8" s="58"/>
      <c r="N8" s="600"/>
      <c r="O8" s="387"/>
      <c r="Q8" s="55"/>
    </row>
    <row r="9" spans="1:18" ht="19.899999999999999" customHeight="1">
      <c r="A9" s="50" t="s">
        <v>316</v>
      </c>
      <c r="B9" s="8" t="s">
        <v>125</v>
      </c>
      <c r="C9" s="8"/>
      <c r="D9" s="8"/>
      <c r="E9" s="8"/>
      <c r="F9" s="8"/>
      <c r="G9" s="8"/>
      <c r="H9" s="8"/>
      <c r="I9" s="8"/>
      <c r="J9" s="9">
        <f>J10+J112+J132+J160+J187+J200+J238+J180</f>
        <v>32481.333680000003</v>
      </c>
      <c r="K9" s="9">
        <f>K10+K112+K132+K160+K187+K200+K238+K180</f>
        <v>28884.330000000005</v>
      </c>
      <c r="L9" s="9">
        <f>L10+L112+L132+L160+L187+L200+L238+L180</f>
        <v>28921.624</v>
      </c>
      <c r="M9" s="439"/>
      <c r="N9" s="439"/>
      <c r="O9" s="439"/>
      <c r="P9" s="55"/>
      <c r="Q9" s="55"/>
      <c r="R9" s="55"/>
    </row>
    <row r="10" spans="1:18" ht="19.899999999999999" customHeight="1">
      <c r="A10" s="50" t="s">
        <v>121</v>
      </c>
      <c r="B10" s="8" t="s">
        <v>125</v>
      </c>
      <c r="C10" s="8" t="s">
        <v>123</v>
      </c>
      <c r="D10" s="8"/>
      <c r="E10" s="8"/>
      <c r="F10" s="8"/>
      <c r="G10" s="8"/>
      <c r="H10" s="8"/>
      <c r="I10" s="8"/>
      <c r="J10" s="9">
        <f>J11+J17+J86+J92</f>
        <v>17835.904500000001</v>
      </c>
      <c r="K10" s="9">
        <f>K11+K17+K86+K92</f>
        <v>18644.900000000005</v>
      </c>
      <c r="L10" s="9">
        <f>L11+L17+L86+L92</f>
        <v>18730.294000000002</v>
      </c>
      <c r="N10" s="58"/>
    </row>
    <row r="11" spans="1:18" ht="37.5">
      <c r="A11" s="50" t="s">
        <v>217</v>
      </c>
      <c r="B11" s="8" t="s">
        <v>125</v>
      </c>
      <c r="C11" s="8" t="s">
        <v>123</v>
      </c>
      <c r="D11" s="8" t="s">
        <v>148</v>
      </c>
      <c r="E11" s="8"/>
      <c r="F11" s="8"/>
      <c r="G11" s="8"/>
      <c r="H11" s="8"/>
      <c r="I11" s="8"/>
      <c r="J11" s="9">
        <f>J13</f>
        <v>1281.9000000000001</v>
      </c>
      <c r="K11" s="9">
        <f>K13</f>
        <v>1281.9000000000001</v>
      </c>
      <c r="L11" s="9">
        <f>L13</f>
        <v>1281.8940000000002</v>
      </c>
      <c r="N11" s="58"/>
    </row>
    <row r="12" spans="1:18" ht="37.5">
      <c r="A12" s="601" t="s">
        <v>203</v>
      </c>
      <c r="B12" s="8" t="s">
        <v>125</v>
      </c>
      <c r="C12" s="8" t="s">
        <v>123</v>
      </c>
      <c r="D12" s="8" t="s">
        <v>148</v>
      </c>
      <c r="E12" s="8" t="s">
        <v>214</v>
      </c>
      <c r="F12" s="8" t="s">
        <v>89</v>
      </c>
      <c r="G12" s="8"/>
      <c r="H12" s="8"/>
      <c r="I12" s="8"/>
      <c r="J12" s="9">
        <f>J13</f>
        <v>1281.9000000000001</v>
      </c>
      <c r="K12" s="9">
        <f>K13</f>
        <v>1281.9000000000001</v>
      </c>
      <c r="L12" s="9">
        <f>L13</f>
        <v>1281.8940000000002</v>
      </c>
      <c r="M12" s="440"/>
      <c r="N12" s="58"/>
    </row>
    <row r="13" spans="1:18" ht="19.899999999999999" customHeight="1">
      <c r="A13" s="601" t="s">
        <v>204</v>
      </c>
      <c r="B13" s="8" t="s">
        <v>125</v>
      </c>
      <c r="C13" s="8" t="s">
        <v>123</v>
      </c>
      <c r="D13" s="8" t="s">
        <v>148</v>
      </c>
      <c r="E13" s="8" t="s">
        <v>214</v>
      </c>
      <c r="F13" s="8" t="s">
        <v>112</v>
      </c>
      <c r="G13" s="8"/>
      <c r="H13" s="8"/>
      <c r="I13" s="8"/>
      <c r="J13" s="9">
        <f t="shared" ref="J13:L14" si="0">J14</f>
        <v>1281.9000000000001</v>
      </c>
      <c r="K13" s="9">
        <f t="shared" si="0"/>
        <v>1281.9000000000001</v>
      </c>
      <c r="L13" s="9">
        <f t="shared" si="0"/>
        <v>1281.8940000000002</v>
      </c>
      <c r="N13" s="58"/>
    </row>
    <row r="14" spans="1:18" ht="29.45" customHeight="1">
      <c r="A14" s="496" t="s">
        <v>384</v>
      </c>
      <c r="B14" s="8" t="s">
        <v>125</v>
      </c>
      <c r="C14" s="8" t="s">
        <v>123</v>
      </c>
      <c r="D14" s="8" t="s">
        <v>148</v>
      </c>
      <c r="E14" s="8" t="s">
        <v>214</v>
      </c>
      <c r="F14" s="8" t="s">
        <v>112</v>
      </c>
      <c r="G14" s="8" t="s">
        <v>87</v>
      </c>
      <c r="H14" s="8" t="s">
        <v>241</v>
      </c>
      <c r="I14" s="8"/>
      <c r="J14" s="9">
        <f t="shared" si="0"/>
        <v>1281.9000000000001</v>
      </c>
      <c r="K14" s="9">
        <f t="shared" si="0"/>
        <v>1281.9000000000001</v>
      </c>
      <c r="L14" s="9">
        <f t="shared" si="0"/>
        <v>1281.8940000000002</v>
      </c>
      <c r="N14" s="58"/>
    </row>
    <row r="15" spans="1:18" ht="56.25">
      <c r="A15" s="148" t="s">
        <v>286</v>
      </c>
      <c r="B15" s="8" t="s">
        <v>125</v>
      </c>
      <c r="C15" s="8" t="s">
        <v>123</v>
      </c>
      <c r="D15" s="8" t="s">
        <v>148</v>
      </c>
      <c r="E15" s="8" t="s">
        <v>214</v>
      </c>
      <c r="F15" s="8" t="s">
        <v>112</v>
      </c>
      <c r="G15" s="8" t="s">
        <v>87</v>
      </c>
      <c r="H15" s="8" t="s">
        <v>241</v>
      </c>
      <c r="I15" s="8" t="s">
        <v>285</v>
      </c>
      <c r="J15" s="9">
        <f>J16</f>
        <v>1281.9000000000001</v>
      </c>
      <c r="K15" s="9">
        <f>K16</f>
        <v>1281.9000000000001</v>
      </c>
      <c r="L15" s="9">
        <f>L16</f>
        <v>1281.8940000000002</v>
      </c>
      <c r="N15" s="58"/>
    </row>
    <row r="16" spans="1:18" ht="27.6" customHeight="1">
      <c r="A16" s="148" t="s">
        <v>287</v>
      </c>
      <c r="B16" s="8" t="s">
        <v>125</v>
      </c>
      <c r="C16" s="8" t="s">
        <v>123</v>
      </c>
      <c r="D16" s="8" t="s">
        <v>148</v>
      </c>
      <c r="E16" s="8" t="s">
        <v>214</v>
      </c>
      <c r="F16" s="8" t="s">
        <v>112</v>
      </c>
      <c r="G16" s="8" t="s">
        <v>87</v>
      </c>
      <c r="H16" s="8" t="s">
        <v>241</v>
      </c>
      <c r="I16" s="8" t="s">
        <v>284</v>
      </c>
      <c r="J16" s="9">
        <v>1281.9000000000001</v>
      </c>
      <c r="K16" s="9">
        <v>1281.9000000000001</v>
      </c>
      <c r="L16" s="9">
        <f>1281.9+0.065-0.071</f>
        <v>1281.8940000000002</v>
      </c>
      <c r="M16" s="444"/>
      <c r="N16" s="58"/>
    </row>
    <row r="17" spans="1:18" ht="55.5" customHeight="1">
      <c r="A17" s="50" t="s">
        <v>126</v>
      </c>
      <c r="B17" s="8" t="s">
        <v>125</v>
      </c>
      <c r="C17" s="8" t="s">
        <v>123</v>
      </c>
      <c r="D17" s="8" t="s">
        <v>124</v>
      </c>
      <c r="E17" s="8"/>
      <c r="F17" s="8"/>
      <c r="G17" s="8"/>
      <c r="H17" s="8"/>
      <c r="I17" s="8"/>
      <c r="J17" s="9">
        <f>J18+J28+J48+J53+J67+J23</f>
        <v>16356.004499999999</v>
      </c>
      <c r="K17" s="9">
        <f>K18+K28+K48+K53+K67+K23</f>
        <v>17205.000000000004</v>
      </c>
      <c r="L17" s="9">
        <f>L18+L28+L48+L53+L67+L23</f>
        <v>17300.400000000001</v>
      </c>
      <c r="M17" s="248"/>
      <c r="N17" s="58"/>
      <c r="P17" s="33"/>
      <c r="R17" s="33"/>
    </row>
    <row r="18" spans="1:18" s="13" customFormat="1" ht="39" customHeight="1">
      <c r="A18" s="602" t="s">
        <v>473</v>
      </c>
      <c r="B18" s="603">
        <v>900</v>
      </c>
      <c r="C18" s="14" t="s">
        <v>123</v>
      </c>
      <c r="D18" s="14" t="s">
        <v>124</v>
      </c>
      <c r="E18" s="14" t="s">
        <v>123</v>
      </c>
      <c r="F18" s="10"/>
      <c r="G18" s="43"/>
      <c r="H18" s="44"/>
      <c r="I18" s="34"/>
      <c r="J18" s="9">
        <f>J20</f>
        <v>20</v>
      </c>
      <c r="K18" s="9">
        <f>K20</f>
        <v>20</v>
      </c>
      <c r="L18" s="9">
        <f>L20</f>
        <v>20</v>
      </c>
      <c r="M18" s="604"/>
      <c r="N18" s="58"/>
    </row>
    <row r="19" spans="1:18" s="13" customFormat="1" ht="19.899999999999999" customHeight="1">
      <c r="A19" s="149" t="s">
        <v>322</v>
      </c>
      <c r="B19" s="605">
        <v>900</v>
      </c>
      <c r="C19" s="14" t="s">
        <v>123</v>
      </c>
      <c r="D19" s="14" t="s">
        <v>124</v>
      </c>
      <c r="E19" s="14" t="s">
        <v>123</v>
      </c>
      <c r="F19" s="14" t="s">
        <v>89</v>
      </c>
      <c r="G19" s="14" t="s">
        <v>123</v>
      </c>
      <c r="H19" s="44"/>
      <c r="I19" s="34"/>
      <c r="J19" s="9">
        <f t="shared" ref="J19:L21" si="1">J20</f>
        <v>20</v>
      </c>
      <c r="K19" s="9">
        <f t="shared" si="1"/>
        <v>20</v>
      </c>
      <c r="L19" s="9">
        <f t="shared" si="1"/>
        <v>20</v>
      </c>
      <c r="M19" s="248"/>
      <c r="N19" s="58"/>
    </row>
    <row r="20" spans="1:18" s="13" customFormat="1" ht="19.899999999999999" customHeight="1">
      <c r="A20" s="150" t="s">
        <v>267</v>
      </c>
      <c r="B20" s="605">
        <v>900</v>
      </c>
      <c r="C20" s="14" t="s">
        <v>123</v>
      </c>
      <c r="D20" s="14" t="s">
        <v>124</v>
      </c>
      <c r="E20" s="14" t="s">
        <v>123</v>
      </c>
      <c r="F20" s="14" t="s">
        <v>89</v>
      </c>
      <c r="G20" s="14" t="s">
        <v>123</v>
      </c>
      <c r="H20" s="21">
        <v>41250</v>
      </c>
      <c r="I20" s="27"/>
      <c r="J20" s="9">
        <f t="shared" si="1"/>
        <v>20</v>
      </c>
      <c r="K20" s="9">
        <f t="shared" si="1"/>
        <v>20</v>
      </c>
      <c r="L20" s="9">
        <f t="shared" si="1"/>
        <v>20</v>
      </c>
      <c r="M20" s="248"/>
      <c r="N20" s="58"/>
    </row>
    <row r="21" spans="1:18" s="13" customFormat="1" ht="26.45" customHeight="1">
      <c r="A21" s="50" t="s">
        <v>290</v>
      </c>
      <c r="B21" s="606">
        <v>900</v>
      </c>
      <c r="C21" s="38" t="s">
        <v>123</v>
      </c>
      <c r="D21" s="39" t="s">
        <v>124</v>
      </c>
      <c r="E21" s="40" t="s">
        <v>123</v>
      </c>
      <c r="F21" s="40" t="s">
        <v>89</v>
      </c>
      <c r="G21" s="14" t="s">
        <v>123</v>
      </c>
      <c r="H21" s="21">
        <v>41250</v>
      </c>
      <c r="I21" s="14" t="s">
        <v>288</v>
      </c>
      <c r="J21" s="9">
        <f t="shared" si="1"/>
        <v>20</v>
      </c>
      <c r="K21" s="9">
        <f t="shared" si="1"/>
        <v>20</v>
      </c>
      <c r="L21" s="9">
        <f t="shared" si="1"/>
        <v>20</v>
      </c>
      <c r="M21" s="248"/>
      <c r="N21" s="58"/>
    </row>
    <row r="22" spans="1:18" s="13" customFormat="1" ht="37.5" customHeight="1">
      <c r="A22" s="50" t="s">
        <v>291</v>
      </c>
      <c r="B22" s="606">
        <v>900</v>
      </c>
      <c r="C22" s="38" t="s">
        <v>123</v>
      </c>
      <c r="D22" s="39" t="s">
        <v>124</v>
      </c>
      <c r="E22" s="40" t="s">
        <v>123</v>
      </c>
      <c r="F22" s="40" t="s">
        <v>89</v>
      </c>
      <c r="G22" s="14" t="s">
        <v>123</v>
      </c>
      <c r="H22" s="21">
        <v>41250</v>
      </c>
      <c r="I22" s="14" t="s">
        <v>289</v>
      </c>
      <c r="J22" s="9">
        <v>20</v>
      </c>
      <c r="K22" s="9">
        <v>20</v>
      </c>
      <c r="L22" s="9">
        <v>20</v>
      </c>
      <c r="M22" s="441"/>
      <c r="N22" s="58"/>
    </row>
    <row r="23" spans="1:18" ht="42.75" customHeight="1">
      <c r="A23" s="108" t="s">
        <v>478</v>
      </c>
      <c r="B23" s="8" t="s">
        <v>125</v>
      </c>
      <c r="C23" s="8" t="s">
        <v>123</v>
      </c>
      <c r="D23" s="8" t="s">
        <v>124</v>
      </c>
      <c r="E23" s="8" t="s">
        <v>148</v>
      </c>
      <c r="F23" s="8"/>
      <c r="G23" s="8"/>
      <c r="H23" s="8"/>
      <c r="I23" s="8"/>
      <c r="J23" s="9">
        <f t="shared" ref="J23:L25" si="2">J24</f>
        <v>76.5</v>
      </c>
      <c r="K23" s="9">
        <f t="shared" si="2"/>
        <v>80.7</v>
      </c>
      <c r="L23" s="9">
        <f t="shared" si="2"/>
        <v>83.9</v>
      </c>
      <c r="M23" s="604"/>
      <c r="N23" s="58"/>
      <c r="O23" s="58"/>
      <c r="P23" s="58"/>
    </row>
    <row r="24" spans="1:18" ht="41.25" customHeight="1">
      <c r="A24" s="181" t="s">
        <v>15</v>
      </c>
      <c r="B24" s="8" t="s">
        <v>125</v>
      </c>
      <c r="C24" s="8" t="s">
        <v>123</v>
      </c>
      <c r="D24" s="8" t="s">
        <v>124</v>
      </c>
      <c r="E24" s="8" t="s">
        <v>148</v>
      </c>
      <c r="F24" s="8" t="s">
        <v>89</v>
      </c>
      <c r="G24" s="8" t="s">
        <v>151</v>
      </c>
      <c r="H24" s="8"/>
      <c r="I24" s="8"/>
      <c r="J24" s="9">
        <f t="shared" si="2"/>
        <v>76.5</v>
      </c>
      <c r="K24" s="9">
        <f t="shared" si="2"/>
        <v>80.7</v>
      </c>
      <c r="L24" s="9">
        <f t="shared" si="2"/>
        <v>83.9</v>
      </c>
      <c r="N24" s="58"/>
      <c r="O24" s="58"/>
      <c r="P24" s="58"/>
    </row>
    <row r="25" spans="1:18" ht="63" customHeight="1">
      <c r="A25" s="104" t="s">
        <v>283</v>
      </c>
      <c r="B25" s="8" t="s">
        <v>125</v>
      </c>
      <c r="C25" s="8" t="s">
        <v>123</v>
      </c>
      <c r="D25" s="8" t="s">
        <v>124</v>
      </c>
      <c r="E25" s="8" t="s">
        <v>148</v>
      </c>
      <c r="F25" s="8" t="s">
        <v>89</v>
      </c>
      <c r="G25" s="8" t="s">
        <v>151</v>
      </c>
      <c r="H25" s="8" t="s">
        <v>277</v>
      </c>
      <c r="I25" s="8"/>
      <c r="J25" s="9">
        <f t="shared" si="2"/>
        <v>76.5</v>
      </c>
      <c r="K25" s="9">
        <f t="shared" si="2"/>
        <v>80.7</v>
      </c>
      <c r="L25" s="9">
        <f t="shared" si="2"/>
        <v>83.9</v>
      </c>
      <c r="N25" s="58"/>
    </row>
    <row r="26" spans="1:18" ht="60" customHeight="1">
      <c r="A26" s="148" t="s">
        <v>286</v>
      </c>
      <c r="B26" s="8" t="s">
        <v>125</v>
      </c>
      <c r="C26" s="8" t="s">
        <v>123</v>
      </c>
      <c r="D26" s="8" t="s">
        <v>124</v>
      </c>
      <c r="E26" s="8" t="s">
        <v>148</v>
      </c>
      <c r="F26" s="8" t="s">
        <v>89</v>
      </c>
      <c r="G26" s="8" t="s">
        <v>151</v>
      </c>
      <c r="H26" s="8" t="s">
        <v>277</v>
      </c>
      <c r="I26" s="8" t="s">
        <v>285</v>
      </c>
      <c r="J26" s="9">
        <f>J27</f>
        <v>76.5</v>
      </c>
      <c r="K26" s="9">
        <f>K27</f>
        <v>80.7</v>
      </c>
      <c r="L26" s="9">
        <f>L27</f>
        <v>83.9</v>
      </c>
      <c r="N26" s="58"/>
    </row>
    <row r="27" spans="1:18" ht="25.9" customHeight="1">
      <c r="A27" s="148" t="s">
        <v>287</v>
      </c>
      <c r="B27" s="8" t="s">
        <v>125</v>
      </c>
      <c r="C27" s="8" t="s">
        <v>123</v>
      </c>
      <c r="D27" s="8" t="s">
        <v>124</v>
      </c>
      <c r="E27" s="8" t="s">
        <v>148</v>
      </c>
      <c r="F27" s="8" t="s">
        <v>89</v>
      </c>
      <c r="G27" s="8" t="s">
        <v>151</v>
      </c>
      <c r="H27" s="8" t="s">
        <v>277</v>
      </c>
      <c r="I27" s="8" t="s">
        <v>284</v>
      </c>
      <c r="J27" s="9">
        <v>76.5</v>
      </c>
      <c r="K27" s="9">
        <v>80.7</v>
      </c>
      <c r="L27" s="9">
        <v>83.9</v>
      </c>
      <c r="N27" s="58"/>
    </row>
    <row r="28" spans="1:18" ht="41.45" customHeight="1">
      <c r="A28" s="181" t="s">
        <v>385</v>
      </c>
      <c r="B28" s="8" t="s">
        <v>125</v>
      </c>
      <c r="C28" s="8" t="s">
        <v>123</v>
      </c>
      <c r="D28" s="8" t="s">
        <v>124</v>
      </c>
      <c r="E28" s="8" t="s">
        <v>124</v>
      </c>
      <c r="F28" s="8"/>
      <c r="G28" s="8"/>
      <c r="H28" s="8"/>
      <c r="I28" s="8"/>
      <c r="J28" s="9">
        <f>J29</f>
        <v>112.68894999999999</v>
      </c>
      <c r="K28" s="9">
        <f>K29</f>
        <v>128.30000000000001</v>
      </c>
      <c r="L28" s="9">
        <f>L29</f>
        <v>131.4</v>
      </c>
      <c r="N28" s="58"/>
    </row>
    <row r="29" spans="1:18" ht="41.45" customHeight="1">
      <c r="A29" s="186" t="s">
        <v>34</v>
      </c>
      <c r="B29" s="8" t="s">
        <v>125</v>
      </c>
      <c r="C29" s="8" t="s">
        <v>123</v>
      </c>
      <c r="D29" s="8" t="s">
        <v>124</v>
      </c>
      <c r="E29" s="8" t="s">
        <v>124</v>
      </c>
      <c r="F29" s="8" t="s">
        <v>112</v>
      </c>
      <c r="G29" s="8"/>
      <c r="H29" s="8"/>
      <c r="I29" s="8"/>
      <c r="J29" s="9">
        <f>J30+J36+J43</f>
        <v>112.68894999999999</v>
      </c>
      <c r="K29" s="9">
        <f>K30+K36+K43</f>
        <v>128.30000000000001</v>
      </c>
      <c r="L29" s="9">
        <f>L30+L36+L43</f>
        <v>131.4</v>
      </c>
      <c r="N29" s="58"/>
    </row>
    <row r="30" spans="1:18" ht="75">
      <c r="A30" s="149" t="s">
        <v>320</v>
      </c>
      <c r="B30" s="8" t="s">
        <v>125</v>
      </c>
      <c r="C30" s="8" t="s">
        <v>123</v>
      </c>
      <c r="D30" s="8" t="s">
        <v>124</v>
      </c>
      <c r="E30" s="8" t="s">
        <v>124</v>
      </c>
      <c r="F30" s="8" t="s">
        <v>112</v>
      </c>
      <c r="G30" s="8" t="s">
        <v>148</v>
      </c>
      <c r="H30" s="8"/>
      <c r="I30" s="8"/>
      <c r="J30" s="9">
        <f>J31</f>
        <v>75.899999999999991</v>
      </c>
      <c r="K30" s="9">
        <f>K31</f>
        <v>80.100000000000009</v>
      </c>
      <c r="L30" s="9">
        <f>L31</f>
        <v>83.2</v>
      </c>
      <c r="N30" s="58"/>
    </row>
    <row r="31" spans="1:18" ht="79.5" customHeight="1">
      <c r="A31" s="104" t="s">
        <v>276</v>
      </c>
      <c r="B31" s="8" t="s">
        <v>125</v>
      </c>
      <c r="C31" s="8" t="s">
        <v>123</v>
      </c>
      <c r="D31" s="8" t="s">
        <v>124</v>
      </c>
      <c r="E31" s="8" t="s">
        <v>124</v>
      </c>
      <c r="F31" s="8" t="s">
        <v>112</v>
      </c>
      <c r="G31" s="8" t="s">
        <v>148</v>
      </c>
      <c r="H31" s="8" t="s">
        <v>275</v>
      </c>
      <c r="I31" s="8"/>
      <c r="J31" s="9">
        <f>J32+J34</f>
        <v>75.899999999999991</v>
      </c>
      <c r="K31" s="9">
        <f>K32+K34</f>
        <v>80.100000000000009</v>
      </c>
      <c r="L31" s="9">
        <f>L32+L34</f>
        <v>83.2</v>
      </c>
      <c r="N31" s="58"/>
    </row>
    <row r="32" spans="1:18" ht="57.75" customHeight="1">
      <c r="A32" s="148" t="s">
        <v>286</v>
      </c>
      <c r="B32" s="8" t="s">
        <v>125</v>
      </c>
      <c r="C32" s="8" t="s">
        <v>123</v>
      </c>
      <c r="D32" s="8" t="s">
        <v>124</v>
      </c>
      <c r="E32" s="8" t="s">
        <v>124</v>
      </c>
      <c r="F32" s="8" t="s">
        <v>112</v>
      </c>
      <c r="G32" s="8" t="s">
        <v>148</v>
      </c>
      <c r="H32" s="8" t="s">
        <v>275</v>
      </c>
      <c r="I32" s="8" t="s">
        <v>285</v>
      </c>
      <c r="J32" s="9">
        <f>J33</f>
        <v>69.3</v>
      </c>
      <c r="K32" s="9">
        <f>K33</f>
        <v>73.400000000000006</v>
      </c>
      <c r="L32" s="9">
        <f>L33</f>
        <v>76.5</v>
      </c>
      <c r="N32" s="58"/>
    </row>
    <row r="33" spans="1:14" ht="26.45" customHeight="1">
      <c r="A33" s="148" t="s">
        <v>287</v>
      </c>
      <c r="B33" s="8" t="s">
        <v>125</v>
      </c>
      <c r="C33" s="8" t="s">
        <v>123</v>
      </c>
      <c r="D33" s="8" t="s">
        <v>124</v>
      </c>
      <c r="E33" s="8" t="s">
        <v>124</v>
      </c>
      <c r="F33" s="8" t="s">
        <v>112</v>
      </c>
      <c r="G33" s="8" t="s">
        <v>148</v>
      </c>
      <c r="H33" s="8" t="s">
        <v>275</v>
      </c>
      <c r="I33" s="8" t="s">
        <v>284</v>
      </c>
      <c r="J33" s="9">
        <v>69.3</v>
      </c>
      <c r="K33" s="9">
        <v>73.400000000000006</v>
      </c>
      <c r="L33" s="9">
        <v>76.5</v>
      </c>
      <c r="N33" s="58"/>
    </row>
    <row r="34" spans="1:14" ht="23.45" customHeight="1">
      <c r="A34" s="50" t="s">
        <v>290</v>
      </c>
      <c r="B34" s="8" t="s">
        <v>125</v>
      </c>
      <c r="C34" s="8" t="s">
        <v>123</v>
      </c>
      <c r="D34" s="8" t="s">
        <v>124</v>
      </c>
      <c r="E34" s="8" t="s">
        <v>124</v>
      </c>
      <c r="F34" s="8" t="s">
        <v>112</v>
      </c>
      <c r="G34" s="8" t="s">
        <v>148</v>
      </c>
      <c r="H34" s="8" t="s">
        <v>275</v>
      </c>
      <c r="I34" s="8" t="s">
        <v>288</v>
      </c>
      <c r="J34" s="9">
        <f>J35</f>
        <v>6.6</v>
      </c>
      <c r="K34" s="9">
        <f>K35</f>
        <v>6.7</v>
      </c>
      <c r="L34" s="9">
        <f>L35</f>
        <v>6.7</v>
      </c>
      <c r="N34" s="58"/>
    </row>
    <row r="35" spans="1:14" ht="40.5" customHeight="1">
      <c r="A35" s="50" t="s">
        <v>291</v>
      </c>
      <c r="B35" s="8" t="s">
        <v>125</v>
      </c>
      <c r="C35" s="8" t="s">
        <v>123</v>
      </c>
      <c r="D35" s="8" t="s">
        <v>124</v>
      </c>
      <c r="E35" s="8" t="s">
        <v>124</v>
      </c>
      <c r="F35" s="8" t="s">
        <v>112</v>
      </c>
      <c r="G35" s="8" t="s">
        <v>148</v>
      </c>
      <c r="H35" s="8" t="s">
        <v>275</v>
      </c>
      <c r="I35" s="8" t="s">
        <v>289</v>
      </c>
      <c r="J35" s="9">
        <v>6.6</v>
      </c>
      <c r="K35" s="9">
        <v>6.7</v>
      </c>
      <c r="L35" s="9">
        <v>6.7</v>
      </c>
      <c r="N35" s="58"/>
    </row>
    <row r="36" spans="1:14" ht="45.75" customHeight="1">
      <c r="A36" s="182" t="s">
        <v>33</v>
      </c>
      <c r="B36" s="8" t="s">
        <v>125</v>
      </c>
      <c r="C36" s="38" t="s">
        <v>123</v>
      </c>
      <c r="D36" s="8" t="s">
        <v>124</v>
      </c>
      <c r="E36" s="8" t="s">
        <v>124</v>
      </c>
      <c r="F36" s="8" t="s">
        <v>112</v>
      </c>
      <c r="G36" s="8" t="s">
        <v>147</v>
      </c>
      <c r="H36" s="8"/>
      <c r="I36" s="8"/>
      <c r="J36" s="554">
        <f>J37</f>
        <v>11.28895</v>
      </c>
      <c r="K36" s="9">
        <f>K37</f>
        <v>22.7</v>
      </c>
      <c r="L36" s="9">
        <f>L37</f>
        <v>22.7</v>
      </c>
    </row>
    <row r="37" spans="1:14" ht="82.9" customHeight="1">
      <c r="A37" s="607" t="s">
        <v>16</v>
      </c>
      <c r="B37" s="8" t="s">
        <v>125</v>
      </c>
      <c r="C37" s="38" t="s">
        <v>123</v>
      </c>
      <c r="D37" s="8" t="s">
        <v>124</v>
      </c>
      <c r="E37" s="8" t="s">
        <v>124</v>
      </c>
      <c r="F37" s="8" t="s">
        <v>112</v>
      </c>
      <c r="G37" s="8" t="s">
        <v>147</v>
      </c>
      <c r="H37" s="8" t="s">
        <v>2</v>
      </c>
      <c r="I37" s="8"/>
      <c r="J37" s="663">
        <f>J38+J40</f>
        <v>11.28895</v>
      </c>
      <c r="K37" s="9">
        <f>K38+K40</f>
        <v>22.7</v>
      </c>
      <c r="L37" s="9">
        <f>L38+L40</f>
        <v>22.7</v>
      </c>
    </row>
    <row r="38" spans="1:14" ht="63" customHeight="1">
      <c r="A38" s="148" t="s">
        <v>286</v>
      </c>
      <c r="B38" s="8" t="s">
        <v>125</v>
      </c>
      <c r="C38" s="38" t="s">
        <v>123</v>
      </c>
      <c r="D38" s="8" t="s">
        <v>124</v>
      </c>
      <c r="E38" s="8" t="s">
        <v>124</v>
      </c>
      <c r="F38" s="8" t="s">
        <v>112</v>
      </c>
      <c r="G38" s="8" t="s">
        <v>147</v>
      </c>
      <c r="H38" s="8" t="s">
        <v>2</v>
      </c>
      <c r="I38" s="8" t="s">
        <v>285</v>
      </c>
      <c r="J38" s="664">
        <f>J39</f>
        <v>10.888949999999999</v>
      </c>
      <c r="K38" s="9">
        <f>K39</f>
        <v>21.9</v>
      </c>
      <c r="L38" s="9">
        <f>L39</f>
        <v>21.9</v>
      </c>
    </row>
    <row r="39" spans="1:14" ht="30" customHeight="1">
      <c r="A39" s="148" t="s">
        <v>287</v>
      </c>
      <c r="B39" s="8" t="s">
        <v>125</v>
      </c>
      <c r="C39" s="38" t="s">
        <v>123</v>
      </c>
      <c r="D39" s="8" t="s">
        <v>124</v>
      </c>
      <c r="E39" s="8" t="s">
        <v>124</v>
      </c>
      <c r="F39" s="8" t="s">
        <v>112</v>
      </c>
      <c r="G39" s="8" t="s">
        <v>147</v>
      </c>
      <c r="H39" s="8" t="s">
        <v>2</v>
      </c>
      <c r="I39" s="8" t="s">
        <v>284</v>
      </c>
      <c r="J39" s="667">
        <v>10.888949999999999</v>
      </c>
      <c r="K39" s="9">
        <v>21.9</v>
      </c>
      <c r="L39" s="9">
        <v>21.9</v>
      </c>
      <c r="M39" s="671">
        <v>0.38895000000000002</v>
      </c>
    </row>
    <row r="40" spans="1:14" ht="26.45" customHeight="1">
      <c r="A40" s="50" t="s">
        <v>290</v>
      </c>
      <c r="B40" s="8" t="s">
        <v>125</v>
      </c>
      <c r="C40" s="38" t="s">
        <v>123</v>
      </c>
      <c r="D40" s="8" t="s">
        <v>124</v>
      </c>
      <c r="E40" s="8" t="s">
        <v>124</v>
      </c>
      <c r="F40" s="8" t="s">
        <v>112</v>
      </c>
      <c r="G40" s="8" t="s">
        <v>147</v>
      </c>
      <c r="H40" s="8" t="s">
        <v>2</v>
      </c>
      <c r="I40" s="8" t="s">
        <v>288</v>
      </c>
      <c r="J40" s="664">
        <f>J41</f>
        <v>0.4</v>
      </c>
      <c r="K40" s="9">
        <f>K41</f>
        <v>0.8</v>
      </c>
      <c r="L40" s="9">
        <f>L41</f>
        <v>0.8</v>
      </c>
    </row>
    <row r="41" spans="1:14" ht="37.5" customHeight="1">
      <c r="A41" s="50" t="s">
        <v>291</v>
      </c>
      <c r="B41" s="8" t="s">
        <v>125</v>
      </c>
      <c r="C41" s="38" t="s">
        <v>123</v>
      </c>
      <c r="D41" s="8" t="s">
        <v>124</v>
      </c>
      <c r="E41" s="8" t="s">
        <v>124</v>
      </c>
      <c r="F41" s="8" t="s">
        <v>112</v>
      </c>
      <c r="G41" s="8" t="s">
        <v>147</v>
      </c>
      <c r="H41" s="8" t="s">
        <v>2</v>
      </c>
      <c r="I41" s="8" t="s">
        <v>289</v>
      </c>
      <c r="J41" s="664">
        <v>0.4</v>
      </c>
      <c r="K41" s="9">
        <v>0.8</v>
      </c>
      <c r="L41" s="9">
        <v>0.8</v>
      </c>
    </row>
    <row r="42" spans="1:14" ht="105" customHeight="1">
      <c r="A42" s="108" t="s">
        <v>471</v>
      </c>
      <c r="B42" s="8" t="s">
        <v>125</v>
      </c>
      <c r="C42" s="14" t="s">
        <v>123</v>
      </c>
      <c r="D42" s="8" t="s">
        <v>124</v>
      </c>
      <c r="E42" s="8" t="s">
        <v>124</v>
      </c>
      <c r="F42" s="8" t="s">
        <v>112</v>
      </c>
      <c r="G42" s="8" t="s">
        <v>96</v>
      </c>
      <c r="H42" s="8"/>
      <c r="I42" s="8"/>
      <c r="J42" s="9">
        <f>J43</f>
        <v>25.5</v>
      </c>
      <c r="K42" s="9">
        <f>K43</f>
        <v>25.5</v>
      </c>
      <c r="L42" s="9">
        <f>L43</f>
        <v>25.5</v>
      </c>
    </row>
    <row r="43" spans="1:14" ht="98.45" customHeight="1">
      <c r="A43" s="530" t="s">
        <v>402</v>
      </c>
      <c r="B43" s="8" t="s">
        <v>125</v>
      </c>
      <c r="C43" s="14" t="s">
        <v>123</v>
      </c>
      <c r="D43" s="8" t="s">
        <v>124</v>
      </c>
      <c r="E43" s="8" t="s">
        <v>124</v>
      </c>
      <c r="F43" s="8" t="s">
        <v>112</v>
      </c>
      <c r="G43" s="8" t="s">
        <v>96</v>
      </c>
      <c r="H43" s="8" t="s">
        <v>403</v>
      </c>
      <c r="I43" s="8"/>
      <c r="J43" s="9">
        <f>J44+J46</f>
        <v>25.5</v>
      </c>
      <c r="K43" s="9">
        <f>K44+K46</f>
        <v>25.5</v>
      </c>
      <c r="L43" s="9">
        <f>L44+L46</f>
        <v>25.5</v>
      </c>
      <c r="N43" s="58"/>
    </row>
    <row r="44" spans="1:14" ht="66" customHeight="1">
      <c r="A44" s="148" t="s">
        <v>286</v>
      </c>
      <c r="B44" s="8" t="s">
        <v>125</v>
      </c>
      <c r="C44" s="14" t="s">
        <v>123</v>
      </c>
      <c r="D44" s="8" t="s">
        <v>124</v>
      </c>
      <c r="E44" s="8" t="s">
        <v>124</v>
      </c>
      <c r="F44" s="8" t="s">
        <v>112</v>
      </c>
      <c r="G44" s="8" t="s">
        <v>96</v>
      </c>
      <c r="H44" s="8" t="s">
        <v>403</v>
      </c>
      <c r="I44" s="8" t="s">
        <v>285</v>
      </c>
      <c r="J44" s="9">
        <f>J45</f>
        <v>23.6</v>
      </c>
      <c r="K44" s="9">
        <f>K45</f>
        <v>23.6</v>
      </c>
      <c r="L44" s="9">
        <f>L45</f>
        <v>23.6</v>
      </c>
      <c r="N44" s="58"/>
    </row>
    <row r="45" spans="1:14" ht="24.75" customHeight="1">
      <c r="A45" s="148" t="s">
        <v>287</v>
      </c>
      <c r="B45" s="8" t="s">
        <v>125</v>
      </c>
      <c r="C45" s="14" t="s">
        <v>123</v>
      </c>
      <c r="D45" s="8" t="s">
        <v>124</v>
      </c>
      <c r="E45" s="8" t="s">
        <v>124</v>
      </c>
      <c r="F45" s="8" t="s">
        <v>112</v>
      </c>
      <c r="G45" s="8" t="s">
        <v>96</v>
      </c>
      <c r="H45" s="8" t="s">
        <v>403</v>
      </c>
      <c r="I45" s="8" t="s">
        <v>284</v>
      </c>
      <c r="J45" s="9">
        <v>23.6</v>
      </c>
      <c r="K45" s="9">
        <v>23.6</v>
      </c>
      <c r="L45" s="9">
        <v>23.6</v>
      </c>
      <c r="N45" s="58"/>
    </row>
    <row r="46" spans="1:14" ht="40.15" customHeight="1">
      <c r="A46" s="50" t="s">
        <v>290</v>
      </c>
      <c r="B46" s="8" t="s">
        <v>125</v>
      </c>
      <c r="C46" s="14" t="s">
        <v>123</v>
      </c>
      <c r="D46" s="8" t="s">
        <v>124</v>
      </c>
      <c r="E46" s="8" t="s">
        <v>124</v>
      </c>
      <c r="F46" s="8" t="s">
        <v>112</v>
      </c>
      <c r="G46" s="8" t="s">
        <v>96</v>
      </c>
      <c r="H46" s="8" t="s">
        <v>403</v>
      </c>
      <c r="I46" s="8" t="s">
        <v>288</v>
      </c>
      <c r="J46" s="9">
        <f>J47</f>
        <v>1.9</v>
      </c>
      <c r="K46" s="9">
        <f>K47</f>
        <v>1.9</v>
      </c>
      <c r="L46" s="9">
        <f>L47</f>
        <v>1.9</v>
      </c>
      <c r="N46" s="58"/>
    </row>
    <row r="47" spans="1:14" ht="42" customHeight="1">
      <c r="A47" s="50" t="s">
        <v>291</v>
      </c>
      <c r="B47" s="8" t="s">
        <v>125</v>
      </c>
      <c r="C47" s="14" t="s">
        <v>123</v>
      </c>
      <c r="D47" s="8" t="s">
        <v>124</v>
      </c>
      <c r="E47" s="8" t="s">
        <v>124</v>
      </c>
      <c r="F47" s="8" t="s">
        <v>112</v>
      </c>
      <c r="G47" s="8" t="s">
        <v>96</v>
      </c>
      <c r="H47" s="8" t="s">
        <v>403</v>
      </c>
      <c r="I47" s="8" t="s">
        <v>289</v>
      </c>
      <c r="J47" s="9">
        <v>1.9</v>
      </c>
      <c r="K47" s="9">
        <v>1.9</v>
      </c>
      <c r="L47" s="9">
        <v>1.9</v>
      </c>
      <c r="N47" s="58"/>
    </row>
    <row r="48" spans="1:14" ht="43.15" customHeight="1">
      <c r="A48" s="108" t="s">
        <v>474</v>
      </c>
      <c r="B48" s="8" t="s">
        <v>125</v>
      </c>
      <c r="C48" s="8" t="s">
        <v>123</v>
      </c>
      <c r="D48" s="8" t="s">
        <v>124</v>
      </c>
      <c r="E48" s="8" t="s">
        <v>150</v>
      </c>
      <c r="F48" s="8"/>
      <c r="G48" s="8"/>
      <c r="H48" s="8"/>
      <c r="I48" s="8"/>
      <c r="J48" s="9">
        <f t="shared" ref="J48:L49" si="3">J49</f>
        <v>31.7</v>
      </c>
      <c r="K48" s="9">
        <f t="shared" si="3"/>
        <v>33.200000000000003</v>
      </c>
      <c r="L48" s="9">
        <f t="shared" si="3"/>
        <v>34.4</v>
      </c>
      <c r="M48" s="604"/>
      <c r="N48" s="58"/>
    </row>
    <row r="49" spans="1:14" ht="41.45" customHeight="1">
      <c r="A49" s="601" t="s">
        <v>18</v>
      </c>
      <c r="B49" s="8" t="s">
        <v>125</v>
      </c>
      <c r="C49" s="8" t="s">
        <v>123</v>
      </c>
      <c r="D49" s="8" t="s">
        <v>124</v>
      </c>
      <c r="E49" s="8" t="s">
        <v>150</v>
      </c>
      <c r="F49" s="8" t="s">
        <v>89</v>
      </c>
      <c r="G49" s="8" t="s">
        <v>150</v>
      </c>
      <c r="H49" s="8"/>
      <c r="I49" s="8"/>
      <c r="J49" s="9">
        <f t="shared" si="3"/>
        <v>31.7</v>
      </c>
      <c r="K49" s="9">
        <f t="shared" si="3"/>
        <v>33.200000000000003</v>
      </c>
      <c r="L49" s="9">
        <f t="shared" si="3"/>
        <v>34.4</v>
      </c>
      <c r="N49" s="58"/>
    </row>
    <row r="50" spans="1:14" ht="78" customHeight="1">
      <c r="A50" s="104" t="s">
        <v>271</v>
      </c>
      <c r="B50" s="8" t="s">
        <v>125</v>
      </c>
      <c r="C50" s="8" t="s">
        <v>123</v>
      </c>
      <c r="D50" s="8" t="s">
        <v>124</v>
      </c>
      <c r="E50" s="8" t="s">
        <v>150</v>
      </c>
      <c r="F50" s="8" t="s">
        <v>89</v>
      </c>
      <c r="G50" s="8" t="s">
        <v>150</v>
      </c>
      <c r="H50" s="8" t="s">
        <v>270</v>
      </c>
      <c r="I50" s="8"/>
      <c r="J50" s="9">
        <f t="shared" ref="J50:L51" si="4">J51</f>
        <v>31.7</v>
      </c>
      <c r="K50" s="9">
        <f t="shared" si="4"/>
        <v>33.200000000000003</v>
      </c>
      <c r="L50" s="9">
        <f t="shared" si="4"/>
        <v>34.4</v>
      </c>
      <c r="N50" s="58"/>
    </row>
    <row r="51" spans="1:14" ht="57.75" customHeight="1">
      <c r="A51" s="148" t="s">
        <v>286</v>
      </c>
      <c r="B51" s="8" t="s">
        <v>125</v>
      </c>
      <c r="C51" s="8" t="s">
        <v>123</v>
      </c>
      <c r="D51" s="8" t="s">
        <v>124</v>
      </c>
      <c r="E51" s="8" t="s">
        <v>150</v>
      </c>
      <c r="F51" s="8" t="s">
        <v>89</v>
      </c>
      <c r="G51" s="8" t="s">
        <v>150</v>
      </c>
      <c r="H51" s="8" t="s">
        <v>270</v>
      </c>
      <c r="I51" s="8" t="s">
        <v>285</v>
      </c>
      <c r="J51" s="9">
        <f t="shared" si="4"/>
        <v>31.7</v>
      </c>
      <c r="K51" s="9">
        <f t="shared" si="4"/>
        <v>33.200000000000003</v>
      </c>
      <c r="L51" s="9">
        <f t="shared" si="4"/>
        <v>34.4</v>
      </c>
      <c r="N51" s="58"/>
    </row>
    <row r="52" spans="1:14" ht="28.9" customHeight="1">
      <c r="A52" s="148" t="s">
        <v>287</v>
      </c>
      <c r="B52" s="8" t="s">
        <v>125</v>
      </c>
      <c r="C52" s="8" t="s">
        <v>123</v>
      </c>
      <c r="D52" s="8" t="s">
        <v>124</v>
      </c>
      <c r="E52" s="8" t="s">
        <v>150</v>
      </c>
      <c r="F52" s="8" t="s">
        <v>89</v>
      </c>
      <c r="G52" s="8" t="s">
        <v>150</v>
      </c>
      <c r="H52" s="8" t="s">
        <v>270</v>
      </c>
      <c r="I52" s="8" t="s">
        <v>284</v>
      </c>
      <c r="J52" s="9">
        <v>31.7</v>
      </c>
      <c r="K52" s="9">
        <v>33.200000000000003</v>
      </c>
      <c r="L52" s="9">
        <v>34.4</v>
      </c>
      <c r="M52" s="448"/>
      <c r="N52" s="58"/>
    </row>
    <row r="53" spans="1:14" ht="42.75" customHeight="1">
      <c r="A53" s="202" t="s">
        <v>43</v>
      </c>
      <c r="B53" s="8" t="s">
        <v>125</v>
      </c>
      <c r="C53" s="8" t="s">
        <v>123</v>
      </c>
      <c r="D53" s="8" t="s">
        <v>124</v>
      </c>
      <c r="E53" s="8" t="s">
        <v>216</v>
      </c>
      <c r="F53" s="8" t="s">
        <v>89</v>
      </c>
      <c r="G53" s="8"/>
      <c r="H53" s="8"/>
      <c r="I53" s="8"/>
      <c r="J53" s="9">
        <f>J54+J61</f>
        <v>177.6</v>
      </c>
      <c r="K53" s="9">
        <f>K54+K61</f>
        <v>187.39999999999998</v>
      </c>
      <c r="L53" s="9">
        <f>L54+L61</f>
        <v>194.8</v>
      </c>
      <c r="N53" s="58"/>
    </row>
    <row r="54" spans="1:14" ht="20.25" customHeight="1">
      <c r="A54" s="153" t="s">
        <v>319</v>
      </c>
      <c r="B54" s="8" t="s">
        <v>125</v>
      </c>
      <c r="C54" s="8" t="s">
        <v>123</v>
      </c>
      <c r="D54" s="8" t="s">
        <v>124</v>
      </c>
      <c r="E54" s="8" t="s">
        <v>216</v>
      </c>
      <c r="F54" s="8" t="s">
        <v>89</v>
      </c>
      <c r="G54" s="8" t="s">
        <v>148</v>
      </c>
      <c r="H54" s="8"/>
      <c r="I54" s="8"/>
      <c r="J54" s="9">
        <f>J58+J55</f>
        <v>64.3</v>
      </c>
      <c r="K54" s="9">
        <f>K58+K55</f>
        <v>67.899999999999991</v>
      </c>
      <c r="L54" s="9">
        <f>L58+L55</f>
        <v>70.5</v>
      </c>
      <c r="N54" s="58"/>
    </row>
    <row r="55" spans="1:14" ht="60" customHeight="1">
      <c r="A55" s="608" t="s">
        <v>273</v>
      </c>
      <c r="B55" s="8" t="s">
        <v>125</v>
      </c>
      <c r="C55" s="8" t="s">
        <v>123</v>
      </c>
      <c r="D55" s="8" t="s">
        <v>124</v>
      </c>
      <c r="E55" s="8" t="s">
        <v>216</v>
      </c>
      <c r="F55" s="8" t="s">
        <v>89</v>
      </c>
      <c r="G55" s="8" t="s">
        <v>148</v>
      </c>
      <c r="H55" s="8" t="s">
        <v>79</v>
      </c>
      <c r="I55" s="8"/>
      <c r="J55" s="9">
        <f t="shared" ref="J55:L56" si="5">J56</f>
        <v>63.1</v>
      </c>
      <c r="K55" s="9">
        <f t="shared" si="5"/>
        <v>66.599999999999994</v>
      </c>
      <c r="L55" s="9">
        <f t="shared" si="5"/>
        <v>69.2</v>
      </c>
      <c r="N55" s="58"/>
    </row>
    <row r="56" spans="1:14" ht="66.599999999999994" customHeight="1">
      <c r="A56" s="148" t="s">
        <v>286</v>
      </c>
      <c r="B56" s="8" t="s">
        <v>125</v>
      </c>
      <c r="C56" s="8" t="s">
        <v>123</v>
      </c>
      <c r="D56" s="8" t="s">
        <v>124</v>
      </c>
      <c r="E56" s="8" t="s">
        <v>216</v>
      </c>
      <c r="F56" s="8" t="s">
        <v>89</v>
      </c>
      <c r="G56" s="8" t="s">
        <v>148</v>
      </c>
      <c r="H56" s="8" t="s">
        <v>79</v>
      </c>
      <c r="I56" s="8" t="s">
        <v>285</v>
      </c>
      <c r="J56" s="9">
        <f t="shared" si="5"/>
        <v>63.1</v>
      </c>
      <c r="K56" s="9">
        <f t="shared" si="5"/>
        <v>66.599999999999994</v>
      </c>
      <c r="L56" s="9">
        <f t="shared" si="5"/>
        <v>69.2</v>
      </c>
      <c r="N56" s="58"/>
    </row>
    <row r="57" spans="1:14" ht="30.6" customHeight="1">
      <c r="A57" s="148" t="s">
        <v>287</v>
      </c>
      <c r="B57" s="8" t="s">
        <v>125</v>
      </c>
      <c r="C57" s="8" t="s">
        <v>123</v>
      </c>
      <c r="D57" s="8" t="s">
        <v>124</v>
      </c>
      <c r="E57" s="8" t="s">
        <v>216</v>
      </c>
      <c r="F57" s="8" t="s">
        <v>89</v>
      </c>
      <c r="G57" s="8" t="s">
        <v>148</v>
      </c>
      <c r="H57" s="8" t="s">
        <v>79</v>
      </c>
      <c r="I57" s="8" t="s">
        <v>284</v>
      </c>
      <c r="J57" s="9">
        <v>63.1</v>
      </c>
      <c r="K57" s="9">
        <v>66.599999999999994</v>
      </c>
      <c r="L57" s="9">
        <v>69.2</v>
      </c>
      <c r="N57" s="58"/>
    </row>
    <row r="58" spans="1:14" ht="102.6" customHeight="1">
      <c r="A58" s="608" t="s">
        <v>272</v>
      </c>
      <c r="B58" s="8" t="s">
        <v>125</v>
      </c>
      <c r="C58" s="8" t="s">
        <v>123</v>
      </c>
      <c r="D58" s="8" t="s">
        <v>124</v>
      </c>
      <c r="E58" s="8" t="s">
        <v>216</v>
      </c>
      <c r="F58" s="8" t="s">
        <v>89</v>
      </c>
      <c r="G58" s="8" t="s">
        <v>148</v>
      </c>
      <c r="H58" s="8" t="s">
        <v>172</v>
      </c>
      <c r="I58" s="8"/>
      <c r="J58" s="9">
        <f t="shared" ref="J58:L59" si="6">J59</f>
        <v>1.2</v>
      </c>
      <c r="K58" s="9">
        <f t="shared" si="6"/>
        <v>1.3</v>
      </c>
      <c r="L58" s="9">
        <f t="shared" si="6"/>
        <v>1.3</v>
      </c>
      <c r="N58" s="58"/>
    </row>
    <row r="59" spans="1:14" ht="24.6" customHeight="1">
      <c r="A59" s="50" t="s">
        <v>290</v>
      </c>
      <c r="B59" s="8" t="s">
        <v>125</v>
      </c>
      <c r="C59" s="8" t="s">
        <v>123</v>
      </c>
      <c r="D59" s="8" t="s">
        <v>124</v>
      </c>
      <c r="E59" s="8" t="s">
        <v>216</v>
      </c>
      <c r="F59" s="8" t="s">
        <v>89</v>
      </c>
      <c r="G59" s="8" t="s">
        <v>148</v>
      </c>
      <c r="H59" s="8" t="s">
        <v>172</v>
      </c>
      <c r="I59" s="8" t="s">
        <v>288</v>
      </c>
      <c r="J59" s="9">
        <f t="shared" si="6"/>
        <v>1.2</v>
      </c>
      <c r="K59" s="9">
        <f t="shared" si="6"/>
        <v>1.3</v>
      </c>
      <c r="L59" s="9">
        <f t="shared" si="6"/>
        <v>1.3</v>
      </c>
      <c r="N59" s="58"/>
    </row>
    <row r="60" spans="1:14" ht="41.25" customHeight="1">
      <c r="A60" s="50" t="s">
        <v>291</v>
      </c>
      <c r="B60" s="8" t="s">
        <v>125</v>
      </c>
      <c r="C60" s="8" t="s">
        <v>123</v>
      </c>
      <c r="D60" s="8" t="s">
        <v>124</v>
      </c>
      <c r="E60" s="8" t="s">
        <v>216</v>
      </c>
      <c r="F60" s="8" t="s">
        <v>89</v>
      </c>
      <c r="G60" s="8" t="s">
        <v>148</v>
      </c>
      <c r="H60" s="8" t="s">
        <v>172</v>
      </c>
      <c r="I60" s="8" t="s">
        <v>289</v>
      </c>
      <c r="J60" s="9">
        <v>1.2</v>
      </c>
      <c r="K60" s="9">
        <v>1.3</v>
      </c>
      <c r="L60" s="9">
        <v>1.3</v>
      </c>
      <c r="N60" s="58"/>
    </row>
    <row r="61" spans="1:14" ht="36.75" customHeight="1">
      <c r="A61" s="154" t="s">
        <v>321</v>
      </c>
      <c r="B61" s="8" t="s">
        <v>125</v>
      </c>
      <c r="C61" s="8" t="s">
        <v>123</v>
      </c>
      <c r="D61" s="8" t="s">
        <v>124</v>
      </c>
      <c r="E61" s="8" t="s">
        <v>216</v>
      </c>
      <c r="F61" s="8" t="s">
        <v>89</v>
      </c>
      <c r="G61" s="8" t="s">
        <v>147</v>
      </c>
      <c r="H61" s="8"/>
      <c r="I61" s="8"/>
      <c r="J61" s="9">
        <f>J62</f>
        <v>113.3</v>
      </c>
      <c r="K61" s="9">
        <f>K62</f>
        <v>119.5</v>
      </c>
      <c r="L61" s="9">
        <f>L62</f>
        <v>124.3</v>
      </c>
      <c r="N61" s="58"/>
    </row>
    <row r="62" spans="1:14" ht="90.75" customHeight="1">
      <c r="A62" s="104" t="s">
        <v>274</v>
      </c>
      <c r="B62" s="8" t="s">
        <v>125</v>
      </c>
      <c r="C62" s="8" t="s">
        <v>123</v>
      </c>
      <c r="D62" s="8" t="s">
        <v>124</v>
      </c>
      <c r="E62" s="8" t="s">
        <v>216</v>
      </c>
      <c r="F62" s="8" t="s">
        <v>89</v>
      </c>
      <c r="G62" s="8" t="s">
        <v>147</v>
      </c>
      <c r="H62" s="8" t="s">
        <v>78</v>
      </c>
      <c r="I62" s="8"/>
      <c r="J62" s="9">
        <f>J63+J65</f>
        <v>113.3</v>
      </c>
      <c r="K62" s="9">
        <f>K63+K65</f>
        <v>119.5</v>
      </c>
      <c r="L62" s="9">
        <f>L63+L65</f>
        <v>124.3</v>
      </c>
      <c r="N62" s="58"/>
    </row>
    <row r="63" spans="1:14" ht="60" customHeight="1">
      <c r="A63" s="148" t="s">
        <v>286</v>
      </c>
      <c r="B63" s="8" t="s">
        <v>125</v>
      </c>
      <c r="C63" s="8" t="s">
        <v>123</v>
      </c>
      <c r="D63" s="8" t="s">
        <v>124</v>
      </c>
      <c r="E63" s="8" t="s">
        <v>216</v>
      </c>
      <c r="F63" s="8" t="s">
        <v>89</v>
      </c>
      <c r="G63" s="8" t="s">
        <v>147</v>
      </c>
      <c r="H63" s="8" t="s">
        <v>78</v>
      </c>
      <c r="I63" s="8" t="s">
        <v>285</v>
      </c>
      <c r="J63" s="9">
        <f>J64</f>
        <v>80.3</v>
      </c>
      <c r="K63" s="9">
        <f>K64</f>
        <v>86.5</v>
      </c>
      <c r="L63" s="9">
        <f>L64</f>
        <v>91.3</v>
      </c>
      <c r="N63" s="58"/>
    </row>
    <row r="64" spans="1:14" ht="28.15" customHeight="1">
      <c r="A64" s="148" t="s">
        <v>287</v>
      </c>
      <c r="B64" s="8" t="s">
        <v>125</v>
      </c>
      <c r="C64" s="8" t="s">
        <v>123</v>
      </c>
      <c r="D64" s="8" t="s">
        <v>124</v>
      </c>
      <c r="E64" s="8" t="s">
        <v>216</v>
      </c>
      <c r="F64" s="8" t="s">
        <v>89</v>
      </c>
      <c r="G64" s="8" t="s">
        <v>147</v>
      </c>
      <c r="H64" s="8" t="s">
        <v>78</v>
      </c>
      <c r="I64" s="8" t="s">
        <v>284</v>
      </c>
      <c r="J64" s="9">
        <v>80.3</v>
      </c>
      <c r="K64" s="9">
        <v>86.5</v>
      </c>
      <c r="L64" s="9">
        <v>91.3</v>
      </c>
      <c r="N64" s="58"/>
    </row>
    <row r="65" spans="1:17" ht="32.450000000000003" customHeight="1">
      <c r="A65" s="50" t="s">
        <v>290</v>
      </c>
      <c r="B65" s="8" t="s">
        <v>125</v>
      </c>
      <c r="C65" s="8" t="s">
        <v>123</v>
      </c>
      <c r="D65" s="8" t="s">
        <v>124</v>
      </c>
      <c r="E65" s="8" t="s">
        <v>216</v>
      </c>
      <c r="F65" s="8" t="s">
        <v>89</v>
      </c>
      <c r="G65" s="8" t="s">
        <v>147</v>
      </c>
      <c r="H65" s="8" t="s">
        <v>78</v>
      </c>
      <c r="I65" s="8" t="s">
        <v>288</v>
      </c>
      <c r="J65" s="9">
        <f>J66</f>
        <v>33</v>
      </c>
      <c r="K65" s="9">
        <v>33</v>
      </c>
      <c r="L65" s="9">
        <v>33</v>
      </c>
      <c r="N65" s="58"/>
    </row>
    <row r="66" spans="1:17" ht="38.25" customHeight="1">
      <c r="A66" s="50" t="s">
        <v>291</v>
      </c>
      <c r="B66" s="8" t="s">
        <v>125</v>
      </c>
      <c r="C66" s="8" t="s">
        <v>123</v>
      </c>
      <c r="D66" s="8" t="s">
        <v>124</v>
      </c>
      <c r="E66" s="8" t="s">
        <v>216</v>
      </c>
      <c r="F66" s="8" t="s">
        <v>89</v>
      </c>
      <c r="G66" s="8" t="s">
        <v>147</v>
      </c>
      <c r="H66" s="8" t="s">
        <v>78</v>
      </c>
      <c r="I66" s="8" t="s">
        <v>289</v>
      </c>
      <c r="J66" s="9">
        <v>33</v>
      </c>
      <c r="K66" s="9">
        <v>33</v>
      </c>
      <c r="L66" s="9">
        <v>33</v>
      </c>
      <c r="N66" s="58"/>
    </row>
    <row r="67" spans="1:17" ht="37.9" customHeight="1">
      <c r="A67" s="499" t="s">
        <v>203</v>
      </c>
      <c r="B67" s="8" t="s">
        <v>125</v>
      </c>
      <c r="C67" s="8" t="s">
        <v>123</v>
      </c>
      <c r="D67" s="8" t="s">
        <v>124</v>
      </c>
      <c r="E67" s="8" t="s">
        <v>214</v>
      </c>
      <c r="F67" s="8" t="s">
        <v>89</v>
      </c>
      <c r="G67" s="8"/>
      <c r="H67" s="8"/>
      <c r="I67" s="8"/>
      <c r="J67" s="9">
        <f>J68</f>
        <v>15937.515549999998</v>
      </c>
      <c r="K67" s="9">
        <f>K68</f>
        <v>16755.400000000001</v>
      </c>
      <c r="L67" s="9">
        <f>L68</f>
        <v>16835.900000000001</v>
      </c>
      <c r="N67" s="58"/>
    </row>
    <row r="68" spans="1:17" ht="42" customHeight="1">
      <c r="A68" s="123" t="s">
        <v>326</v>
      </c>
      <c r="B68" s="8" t="s">
        <v>125</v>
      </c>
      <c r="C68" s="8" t="s">
        <v>123</v>
      </c>
      <c r="D68" s="8" t="s">
        <v>124</v>
      </c>
      <c r="E68" s="8" t="s">
        <v>214</v>
      </c>
      <c r="F68" s="8" t="s">
        <v>113</v>
      </c>
      <c r="G68" s="8" t="s">
        <v>87</v>
      </c>
      <c r="H68" s="8"/>
      <c r="I68" s="8"/>
      <c r="J68" s="9">
        <f>J69+J72+J79+J83</f>
        <v>15937.515549999998</v>
      </c>
      <c r="K68" s="9">
        <f>K69+K72+K79</f>
        <v>16755.400000000001</v>
      </c>
      <c r="L68" s="9">
        <f>L69+L72+L79</f>
        <v>16835.900000000001</v>
      </c>
      <c r="N68" s="58"/>
    </row>
    <row r="69" spans="1:17" ht="39" customHeight="1">
      <c r="A69" s="171" t="s">
        <v>355</v>
      </c>
      <c r="B69" s="8" t="s">
        <v>125</v>
      </c>
      <c r="C69" s="8" t="s">
        <v>123</v>
      </c>
      <c r="D69" s="8" t="s">
        <v>124</v>
      </c>
      <c r="E69" s="8" t="s">
        <v>214</v>
      </c>
      <c r="F69" s="8" t="s">
        <v>113</v>
      </c>
      <c r="G69" s="8" t="s">
        <v>87</v>
      </c>
      <c r="H69" s="8" t="s">
        <v>170</v>
      </c>
      <c r="I69" s="8"/>
      <c r="J69" s="9">
        <f t="shared" ref="J69:L70" si="7">J70</f>
        <v>13572.9</v>
      </c>
      <c r="K69" s="9">
        <f t="shared" si="7"/>
        <v>13877.599999999999</v>
      </c>
      <c r="L69" s="9">
        <f t="shared" si="7"/>
        <v>14093.199999999999</v>
      </c>
      <c r="N69" s="58"/>
    </row>
    <row r="70" spans="1:17" ht="59.25" customHeight="1">
      <c r="A70" s="148" t="s">
        <v>286</v>
      </c>
      <c r="B70" s="8" t="s">
        <v>125</v>
      </c>
      <c r="C70" s="8" t="s">
        <v>123</v>
      </c>
      <c r="D70" s="8" t="s">
        <v>124</v>
      </c>
      <c r="E70" s="8" t="s">
        <v>214</v>
      </c>
      <c r="F70" s="8" t="s">
        <v>113</v>
      </c>
      <c r="G70" s="8" t="s">
        <v>87</v>
      </c>
      <c r="H70" s="8" t="s">
        <v>170</v>
      </c>
      <c r="I70" s="8" t="s">
        <v>285</v>
      </c>
      <c r="J70" s="9">
        <f t="shared" si="7"/>
        <v>13572.9</v>
      </c>
      <c r="K70" s="9">
        <f t="shared" si="7"/>
        <v>13877.599999999999</v>
      </c>
      <c r="L70" s="9">
        <f t="shared" si="7"/>
        <v>14093.199999999999</v>
      </c>
      <c r="N70" s="58"/>
    </row>
    <row r="71" spans="1:17" ht="35.450000000000003" customHeight="1">
      <c r="A71" s="148" t="s">
        <v>287</v>
      </c>
      <c r="B71" s="8" t="s">
        <v>125</v>
      </c>
      <c r="C71" s="8" t="s">
        <v>123</v>
      </c>
      <c r="D71" s="8" t="s">
        <v>124</v>
      </c>
      <c r="E71" s="8" t="s">
        <v>214</v>
      </c>
      <c r="F71" s="8" t="s">
        <v>113</v>
      </c>
      <c r="G71" s="8" t="s">
        <v>87</v>
      </c>
      <c r="H71" s="8" t="s">
        <v>170</v>
      </c>
      <c r="I71" s="8" t="s">
        <v>284</v>
      </c>
      <c r="J71" s="9">
        <f>10379+22.5+1774.4+1230.3+166.7</f>
        <v>13572.9</v>
      </c>
      <c r="K71" s="9">
        <f>10380+16.8+2431.8+416.1+632.9</f>
        <v>13877.599999999999</v>
      </c>
      <c r="L71" s="9">
        <f>10380+16.8+2500+416.1+780.3</f>
        <v>14093.199999999999</v>
      </c>
      <c r="M71" s="442"/>
      <c r="N71" s="58"/>
    </row>
    <row r="72" spans="1:17" ht="31.15" customHeight="1">
      <c r="A72" s="50" t="s">
        <v>356</v>
      </c>
      <c r="B72" s="8" t="s">
        <v>125</v>
      </c>
      <c r="C72" s="8" t="s">
        <v>123</v>
      </c>
      <c r="D72" s="8" t="s">
        <v>124</v>
      </c>
      <c r="E72" s="8" t="s">
        <v>214</v>
      </c>
      <c r="F72" s="8" t="s">
        <v>113</v>
      </c>
      <c r="G72" s="8" t="s">
        <v>87</v>
      </c>
      <c r="H72" s="8" t="s">
        <v>171</v>
      </c>
      <c r="I72" s="8"/>
      <c r="J72" s="9">
        <f>J73+J75+J77</f>
        <v>2335.6999999999998</v>
      </c>
      <c r="K72" s="9">
        <f>K73+K75+K77</f>
        <v>2877.4</v>
      </c>
      <c r="L72" s="9">
        <f>L73+L75+L77</f>
        <v>2742.2999999999997</v>
      </c>
      <c r="M72" s="442"/>
      <c r="N72" s="58"/>
    </row>
    <row r="73" spans="1:17" ht="63.6" customHeight="1">
      <c r="A73" s="148" t="s">
        <v>286</v>
      </c>
      <c r="B73" s="8" t="s">
        <v>125</v>
      </c>
      <c r="C73" s="8" t="s">
        <v>123</v>
      </c>
      <c r="D73" s="8" t="s">
        <v>124</v>
      </c>
      <c r="E73" s="8" t="s">
        <v>214</v>
      </c>
      <c r="F73" s="8" t="s">
        <v>113</v>
      </c>
      <c r="G73" s="8" t="s">
        <v>87</v>
      </c>
      <c r="H73" s="8" t="s">
        <v>171</v>
      </c>
      <c r="I73" s="8" t="s">
        <v>285</v>
      </c>
      <c r="J73" s="9">
        <f>J74</f>
        <v>261</v>
      </c>
      <c r="K73" s="9">
        <f>K74</f>
        <v>261</v>
      </c>
      <c r="L73" s="9">
        <f>L74</f>
        <v>261</v>
      </c>
      <c r="M73" s="442"/>
      <c r="N73" s="58"/>
    </row>
    <row r="74" spans="1:17" ht="24.6" customHeight="1">
      <c r="A74" s="148" t="s">
        <v>287</v>
      </c>
      <c r="B74" s="8" t="s">
        <v>125</v>
      </c>
      <c r="C74" s="8" t="s">
        <v>123</v>
      </c>
      <c r="D74" s="8" t="s">
        <v>124</v>
      </c>
      <c r="E74" s="8" t="s">
        <v>214</v>
      </c>
      <c r="F74" s="8" t="s">
        <v>113</v>
      </c>
      <c r="G74" s="8" t="s">
        <v>87</v>
      </c>
      <c r="H74" s="8" t="s">
        <v>171</v>
      </c>
      <c r="I74" s="8" t="s">
        <v>284</v>
      </c>
      <c r="J74" s="9">
        <v>261</v>
      </c>
      <c r="K74" s="9">
        <v>261</v>
      </c>
      <c r="L74" s="9">
        <v>261</v>
      </c>
      <c r="M74" s="456"/>
      <c r="N74" s="58"/>
    </row>
    <row r="75" spans="1:17" ht="41.45" customHeight="1">
      <c r="A75" s="50" t="s">
        <v>290</v>
      </c>
      <c r="B75" s="8" t="s">
        <v>125</v>
      </c>
      <c r="C75" s="8" t="s">
        <v>123</v>
      </c>
      <c r="D75" s="8" t="s">
        <v>124</v>
      </c>
      <c r="E75" s="8" t="s">
        <v>214</v>
      </c>
      <c r="F75" s="8" t="s">
        <v>113</v>
      </c>
      <c r="G75" s="8" t="s">
        <v>87</v>
      </c>
      <c r="H75" s="8" t="s">
        <v>171</v>
      </c>
      <c r="I75" s="8" t="s">
        <v>288</v>
      </c>
      <c r="J75" s="9">
        <f>J76</f>
        <v>2047.5000000000002</v>
      </c>
      <c r="K75" s="9">
        <f>K76</f>
        <v>2589.2000000000003</v>
      </c>
      <c r="L75" s="9">
        <f>L76</f>
        <v>2454.1</v>
      </c>
      <c r="M75" s="609"/>
      <c r="N75" s="58"/>
    </row>
    <row r="76" spans="1:17" ht="39" customHeight="1">
      <c r="A76" s="50" t="s">
        <v>291</v>
      </c>
      <c r="B76" s="8" t="s">
        <v>125</v>
      </c>
      <c r="C76" s="8" t="s">
        <v>123</v>
      </c>
      <c r="D76" s="8" t="s">
        <v>124</v>
      </c>
      <c r="E76" s="8" t="s">
        <v>214</v>
      </c>
      <c r="F76" s="8" t="s">
        <v>113</v>
      </c>
      <c r="G76" s="8" t="s">
        <v>87</v>
      </c>
      <c r="H76" s="8" t="s">
        <v>171</v>
      </c>
      <c r="I76" s="8" t="s">
        <v>289</v>
      </c>
      <c r="J76" s="658">
        <f>1180-12.3-21.9+21.9-21.9+1000-50.2-8.9-100-9.2-30+100</f>
        <v>2047.5000000000002</v>
      </c>
      <c r="K76" s="9">
        <f>2609.3-20-0.1</f>
        <v>2589.2000000000003</v>
      </c>
      <c r="L76" s="9">
        <f>2464.1-10</f>
        <v>2454.1</v>
      </c>
      <c r="M76" s="669">
        <v>100</v>
      </c>
      <c r="N76" s="58"/>
    </row>
    <row r="77" spans="1:17" ht="19.899999999999999" customHeight="1">
      <c r="A77" s="50" t="s">
        <v>294</v>
      </c>
      <c r="B77" s="8" t="s">
        <v>125</v>
      </c>
      <c r="C77" s="8" t="s">
        <v>123</v>
      </c>
      <c r="D77" s="8" t="s">
        <v>124</v>
      </c>
      <c r="E77" s="8" t="s">
        <v>214</v>
      </c>
      <c r="F77" s="8" t="s">
        <v>113</v>
      </c>
      <c r="G77" s="8" t="s">
        <v>87</v>
      </c>
      <c r="H77" s="8" t="s">
        <v>171</v>
      </c>
      <c r="I77" s="8" t="s">
        <v>292</v>
      </c>
      <c r="J77" s="9">
        <f>J78</f>
        <v>27.2</v>
      </c>
      <c r="K77" s="9">
        <f>K78</f>
        <v>27.2</v>
      </c>
      <c r="L77" s="9">
        <f>L78</f>
        <v>27.2</v>
      </c>
      <c r="N77" s="58"/>
      <c r="O77" s="55"/>
      <c r="Q77" s="55"/>
    </row>
    <row r="78" spans="1:17" ht="19.899999999999999" customHeight="1">
      <c r="A78" s="50" t="s">
        <v>295</v>
      </c>
      <c r="B78" s="8" t="s">
        <v>125</v>
      </c>
      <c r="C78" s="8" t="s">
        <v>123</v>
      </c>
      <c r="D78" s="8" t="s">
        <v>124</v>
      </c>
      <c r="E78" s="8" t="s">
        <v>214</v>
      </c>
      <c r="F78" s="8" t="s">
        <v>113</v>
      </c>
      <c r="G78" s="8" t="s">
        <v>87</v>
      </c>
      <c r="H78" s="8" t="s">
        <v>171</v>
      </c>
      <c r="I78" s="8" t="s">
        <v>293</v>
      </c>
      <c r="J78" s="9">
        <v>27.2</v>
      </c>
      <c r="K78" s="9">
        <v>27.2</v>
      </c>
      <c r="L78" s="9">
        <v>27.2</v>
      </c>
      <c r="N78" s="58"/>
      <c r="O78" s="55"/>
      <c r="Q78" s="55"/>
    </row>
    <row r="79" spans="1:17" ht="57" customHeight="1">
      <c r="A79" s="50" t="s">
        <v>278</v>
      </c>
      <c r="B79" s="8" t="s">
        <v>125</v>
      </c>
      <c r="C79" s="8" t="s">
        <v>123</v>
      </c>
      <c r="D79" s="8" t="s">
        <v>124</v>
      </c>
      <c r="E79" s="8" t="s">
        <v>214</v>
      </c>
      <c r="F79" s="8" t="s">
        <v>113</v>
      </c>
      <c r="G79" s="8" t="s">
        <v>87</v>
      </c>
      <c r="H79" s="8" t="s">
        <v>279</v>
      </c>
      <c r="I79" s="8"/>
      <c r="J79" s="9">
        <f t="shared" ref="J79:L80" si="8">J80</f>
        <v>0.4</v>
      </c>
      <c r="K79" s="9">
        <f t="shared" si="8"/>
        <v>0.4</v>
      </c>
      <c r="L79" s="9">
        <f t="shared" si="8"/>
        <v>0.4</v>
      </c>
      <c r="N79" s="58"/>
    </row>
    <row r="80" spans="1:17" ht="39" customHeight="1">
      <c r="A80" s="50" t="s">
        <v>290</v>
      </c>
      <c r="B80" s="8" t="s">
        <v>125</v>
      </c>
      <c r="C80" s="8" t="s">
        <v>123</v>
      </c>
      <c r="D80" s="8" t="s">
        <v>124</v>
      </c>
      <c r="E80" s="8" t="s">
        <v>214</v>
      </c>
      <c r="F80" s="8" t="s">
        <v>113</v>
      </c>
      <c r="G80" s="8" t="s">
        <v>87</v>
      </c>
      <c r="H80" s="8" t="s">
        <v>279</v>
      </c>
      <c r="I80" s="8" t="s">
        <v>288</v>
      </c>
      <c r="J80" s="9">
        <f t="shared" si="8"/>
        <v>0.4</v>
      </c>
      <c r="K80" s="9">
        <f t="shared" si="8"/>
        <v>0.4</v>
      </c>
      <c r="L80" s="9">
        <f t="shared" si="8"/>
        <v>0.4</v>
      </c>
      <c r="N80" s="58"/>
    </row>
    <row r="81" spans="1:15" ht="37.5" customHeight="1">
      <c r="A81" s="50" t="s">
        <v>291</v>
      </c>
      <c r="B81" s="8" t="s">
        <v>125</v>
      </c>
      <c r="C81" s="8" t="s">
        <v>123</v>
      </c>
      <c r="D81" s="8" t="s">
        <v>124</v>
      </c>
      <c r="E81" s="8" t="s">
        <v>214</v>
      </c>
      <c r="F81" s="8" t="s">
        <v>113</v>
      </c>
      <c r="G81" s="8" t="s">
        <v>87</v>
      </c>
      <c r="H81" s="8" t="s">
        <v>279</v>
      </c>
      <c r="I81" s="8" t="s">
        <v>289</v>
      </c>
      <c r="J81" s="9">
        <v>0.4</v>
      </c>
      <c r="K81" s="9">
        <v>0.4</v>
      </c>
      <c r="L81" s="9">
        <v>0.4</v>
      </c>
      <c r="N81" s="58"/>
    </row>
    <row r="82" spans="1:15" ht="104.45" customHeight="1">
      <c r="A82" s="104" t="s">
        <v>402</v>
      </c>
      <c r="B82" s="8" t="s">
        <v>125</v>
      </c>
      <c r="C82" s="8" t="s">
        <v>123</v>
      </c>
      <c r="D82" s="8" t="s">
        <v>124</v>
      </c>
      <c r="E82" s="8" t="s">
        <v>214</v>
      </c>
      <c r="F82" s="8" t="s">
        <v>113</v>
      </c>
      <c r="G82" s="8" t="s">
        <v>87</v>
      </c>
      <c r="H82" s="8" t="s">
        <v>568</v>
      </c>
      <c r="I82" s="8"/>
      <c r="J82" s="9">
        <f>J83</f>
        <v>28.515550000000001</v>
      </c>
      <c r="K82" s="9"/>
      <c r="L82" s="9"/>
      <c r="N82" s="58"/>
    </row>
    <row r="83" spans="1:15" ht="39" customHeight="1">
      <c r="A83" s="171" t="s">
        <v>567</v>
      </c>
      <c r="B83" s="8" t="s">
        <v>125</v>
      </c>
      <c r="C83" s="8" t="s">
        <v>123</v>
      </c>
      <c r="D83" s="8" t="s">
        <v>124</v>
      </c>
      <c r="E83" s="8" t="s">
        <v>214</v>
      </c>
      <c r="F83" s="8" t="s">
        <v>113</v>
      </c>
      <c r="G83" s="8" t="s">
        <v>87</v>
      </c>
      <c r="H83" s="8" t="s">
        <v>568</v>
      </c>
      <c r="I83" s="8"/>
      <c r="J83" s="9">
        <f t="shared" ref="J83:L84" si="9">J84</f>
        <v>28.515550000000001</v>
      </c>
      <c r="K83" s="9">
        <f t="shared" si="9"/>
        <v>0</v>
      </c>
      <c r="L83" s="9">
        <f t="shared" si="9"/>
        <v>0</v>
      </c>
      <c r="N83" s="437"/>
    </row>
    <row r="84" spans="1:15" ht="31.9" customHeight="1">
      <c r="A84" s="50" t="s">
        <v>290</v>
      </c>
      <c r="B84" s="8" t="s">
        <v>125</v>
      </c>
      <c r="C84" s="8" t="s">
        <v>123</v>
      </c>
      <c r="D84" s="8" t="s">
        <v>124</v>
      </c>
      <c r="E84" s="8" t="s">
        <v>214</v>
      </c>
      <c r="F84" s="8" t="s">
        <v>113</v>
      </c>
      <c r="G84" s="8" t="s">
        <v>87</v>
      </c>
      <c r="H84" s="8" t="s">
        <v>568</v>
      </c>
      <c r="I84" s="8" t="s">
        <v>288</v>
      </c>
      <c r="J84" s="9">
        <f t="shared" si="9"/>
        <v>28.515550000000001</v>
      </c>
      <c r="K84" s="9">
        <f t="shared" si="9"/>
        <v>0</v>
      </c>
      <c r="L84" s="9">
        <f t="shared" si="9"/>
        <v>0</v>
      </c>
      <c r="N84" s="437"/>
    </row>
    <row r="85" spans="1:15" ht="39.6" customHeight="1">
      <c r="A85" s="50" t="s">
        <v>291</v>
      </c>
      <c r="B85" s="8" t="s">
        <v>125</v>
      </c>
      <c r="C85" s="8" t="s">
        <v>123</v>
      </c>
      <c r="D85" s="8" t="s">
        <v>124</v>
      </c>
      <c r="E85" s="8" t="s">
        <v>214</v>
      </c>
      <c r="F85" s="8" t="s">
        <v>113</v>
      </c>
      <c r="G85" s="8" t="s">
        <v>87</v>
      </c>
      <c r="H85" s="8" t="s">
        <v>568</v>
      </c>
      <c r="I85" s="8" t="s">
        <v>289</v>
      </c>
      <c r="J85" s="9">
        <v>28.515550000000001</v>
      </c>
      <c r="K85" s="9"/>
      <c r="L85" s="9"/>
      <c r="M85" s="442">
        <v>28.515550000000001</v>
      </c>
      <c r="N85" s="442"/>
    </row>
    <row r="86" spans="1:15" s="51" customFormat="1" ht="19.899999999999999" customHeight="1">
      <c r="A86" s="50" t="s">
        <v>135</v>
      </c>
      <c r="B86" s="22" t="s">
        <v>125</v>
      </c>
      <c r="C86" s="8" t="s">
        <v>123</v>
      </c>
      <c r="D86" s="8" t="s">
        <v>97</v>
      </c>
      <c r="E86" s="8"/>
      <c r="F86" s="11"/>
      <c r="G86" s="11"/>
      <c r="H86" s="36"/>
      <c r="I86" s="32"/>
      <c r="J86" s="9">
        <f>J87</f>
        <v>35</v>
      </c>
      <c r="K86" s="9">
        <f>K87</f>
        <v>35</v>
      </c>
      <c r="L86" s="9">
        <f>L87</f>
        <v>35</v>
      </c>
      <c r="M86" s="437"/>
      <c r="N86" s="58"/>
    </row>
    <row r="87" spans="1:15" s="51" customFormat="1" ht="57.6" customHeight="1">
      <c r="A87" s="50" t="s">
        <v>394</v>
      </c>
      <c r="B87" s="22" t="s">
        <v>125</v>
      </c>
      <c r="C87" s="8" t="s">
        <v>123</v>
      </c>
      <c r="D87" s="8" t="s">
        <v>97</v>
      </c>
      <c r="E87" s="8" t="s">
        <v>95</v>
      </c>
      <c r="F87" s="11" t="s">
        <v>89</v>
      </c>
      <c r="G87" s="11"/>
      <c r="H87" s="36"/>
      <c r="I87" s="32"/>
      <c r="J87" s="9">
        <f t="shared" ref="J87:L88" si="10">J88</f>
        <v>35</v>
      </c>
      <c r="K87" s="9">
        <f t="shared" si="10"/>
        <v>35</v>
      </c>
      <c r="L87" s="9">
        <f t="shared" si="10"/>
        <v>35</v>
      </c>
      <c r="M87" s="437"/>
      <c r="N87" s="58"/>
    </row>
    <row r="88" spans="1:15" s="51" customFormat="1" ht="62.25" customHeight="1">
      <c r="A88" s="123" t="s">
        <v>393</v>
      </c>
      <c r="B88" s="8" t="s">
        <v>125</v>
      </c>
      <c r="C88" s="8" t="s">
        <v>123</v>
      </c>
      <c r="D88" s="8" t="s">
        <v>97</v>
      </c>
      <c r="E88" s="8" t="s">
        <v>95</v>
      </c>
      <c r="F88" s="11" t="s">
        <v>112</v>
      </c>
      <c r="G88" s="610"/>
      <c r="H88" s="36"/>
      <c r="I88" s="32"/>
      <c r="J88" s="9">
        <f t="shared" si="10"/>
        <v>35</v>
      </c>
      <c r="K88" s="9">
        <f t="shared" si="10"/>
        <v>35</v>
      </c>
      <c r="L88" s="9">
        <f t="shared" si="10"/>
        <v>35</v>
      </c>
      <c r="M88" s="437"/>
      <c r="N88" s="58"/>
    </row>
    <row r="89" spans="1:15" ht="37.5">
      <c r="A89" s="108" t="s">
        <v>388</v>
      </c>
      <c r="B89" s="22" t="s">
        <v>125</v>
      </c>
      <c r="C89" s="8" t="s">
        <v>123</v>
      </c>
      <c r="D89" s="8" t="s">
        <v>97</v>
      </c>
      <c r="E89" s="8" t="s">
        <v>95</v>
      </c>
      <c r="F89" s="8" t="s">
        <v>112</v>
      </c>
      <c r="G89" s="611" t="s">
        <v>87</v>
      </c>
      <c r="H89" s="8" t="s">
        <v>173</v>
      </c>
      <c r="I89" s="8"/>
      <c r="J89" s="9">
        <f>J91</f>
        <v>35</v>
      </c>
      <c r="K89" s="9">
        <f>K91</f>
        <v>35</v>
      </c>
      <c r="L89" s="9">
        <f>L91</f>
        <v>35</v>
      </c>
      <c r="N89" s="58"/>
    </row>
    <row r="90" spans="1:15" ht="19.899999999999999" customHeight="1">
      <c r="A90" s="50" t="s">
        <v>294</v>
      </c>
      <c r="B90" s="22" t="s">
        <v>125</v>
      </c>
      <c r="C90" s="8" t="s">
        <v>123</v>
      </c>
      <c r="D90" s="8" t="s">
        <v>97</v>
      </c>
      <c r="E90" s="8" t="s">
        <v>95</v>
      </c>
      <c r="F90" s="8" t="s">
        <v>112</v>
      </c>
      <c r="G90" s="611" t="s">
        <v>87</v>
      </c>
      <c r="H90" s="8" t="s">
        <v>173</v>
      </c>
      <c r="I90" s="8" t="s">
        <v>292</v>
      </c>
      <c r="J90" s="9">
        <f>J91</f>
        <v>35</v>
      </c>
      <c r="K90" s="9">
        <f>K91</f>
        <v>35</v>
      </c>
      <c r="L90" s="9">
        <f>L91</f>
        <v>35</v>
      </c>
      <c r="N90" s="58"/>
    </row>
    <row r="91" spans="1:15" ht="23.25" customHeight="1">
      <c r="A91" s="50" t="s">
        <v>165</v>
      </c>
      <c r="B91" s="22" t="s">
        <v>125</v>
      </c>
      <c r="C91" s="8" t="s">
        <v>123</v>
      </c>
      <c r="D91" s="8" t="s">
        <v>97</v>
      </c>
      <c r="E91" s="8" t="s">
        <v>95</v>
      </c>
      <c r="F91" s="8" t="s">
        <v>112</v>
      </c>
      <c r="G91" s="611" t="s">
        <v>87</v>
      </c>
      <c r="H91" s="8" t="s">
        <v>173</v>
      </c>
      <c r="I91" s="8" t="s">
        <v>164</v>
      </c>
      <c r="J91" s="9">
        <v>35</v>
      </c>
      <c r="K91" s="9">
        <v>35</v>
      </c>
      <c r="L91" s="9">
        <v>35</v>
      </c>
      <c r="M91" s="516"/>
      <c r="N91" s="612"/>
      <c r="O91" s="612"/>
    </row>
    <row r="92" spans="1:15" s="13" customFormat="1" ht="19.899999999999999" customHeight="1">
      <c r="A92" s="50" t="s">
        <v>136</v>
      </c>
      <c r="B92" s="613">
        <v>900</v>
      </c>
      <c r="C92" s="2" t="s">
        <v>123</v>
      </c>
      <c r="D92" s="8" t="s">
        <v>161</v>
      </c>
      <c r="E92" s="14"/>
      <c r="F92" s="10"/>
      <c r="G92" s="24"/>
      <c r="H92" s="12"/>
      <c r="I92" s="32"/>
      <c r="J92" s="9">
        <f>J98+J103+J93</f>
        <v>163</v>
      </c>
      <c r="K92" s="9">
        <f>K98+K103+K93</f>
        <v>123</v>
      </c>
      <c r="L92" s="9">
        <f>L98+L103+L93</f>
        <v>113</v>
      </c>
      <c r="M92" s="248"/>
      <c r="N92" s="58"/>
    </row>
    <row r="93" spans="1:15" ht="42.75" customHeight="1">
      <c r="A93" s="644" t="s">
        <v>519</v>
      </c>
      <c r="B93" s="8" t="s">
        <v>125</v>
      </c>
      <c r="C93" s="8" t="s">
        <v>123</v>
      </c>
      <c r="D93" s="8" t="s">
        <v>161</v>
      </c>
      <c r="E93" s="8" t="s">
        <v>518</v>
      </c>
      <c r="F93" s="8" t="s">
        <v>89</v>
      </c>
      <c r="G93" s="8"/>
      <c r="H93" s="8"/>
      <c r="I93" s="8"/>
      <c r="J93" s="9">
        <f>J94</f>
        <v>30</v>
      </c>
      <c r="K93" s="9">
        <f t="shared" ref="J93:L96" si="11">K94</f>
        <v>20</v>
      </c>
      <c r="L93" s="9">
        <f>L94</f>
        <v>10</v>
      </c>
      <c r="N93" s="58"/>
    </row>
    <row r="94" spans="1:15" ht="40.15" customHeight="1">
      <c r="A94" s="189" t="s">
        <v>520</v>
      </c>
      <c r="B94" s="8" t="s">
        <v>125</v>
      </c>
      <c r="C94" s="8" t="s">
        <v>123</v>
      </c>
      <c r="D94" s="8" t="s">
        <v>161</v>
      </c>
      <c r="E94" s="8" t="s">
        <v>518</v>
      </c>
      <c r="F94" s="8" t="s">
        <v>89</v>
      </c>
      <c r="G94" s="8" t="s">
        <v>123</v>
      </c>
      <c r="H94" s="8"/>
      <c r="I94" s="8"/>
      <c r="J94" s="9">
        <f>J95</f>
        <v>30</v>
      </c>
      <c r="K94" s="9">
        <f t="shared" si="11"/>
        <v>20</v>
      </c>
      <c r="L94" s="9">
        <f>L95</f>
        <v>10</v>
      </c>
      <c r="N94" s="58"/>
    </row>
    <row r="95" spans="1:15" ht="25.15" customHeight="1">
      <c r="A95" s="189" t="s">
        <v>521</v>
      </c>
      <c r="B95" s="8" t="s">
        <v>125</v>
      </c>
      <c r="C95" s="8" t="s">
        <v>123</v>
      </c>
      <c r="D95" s="8" t="s">
        <v>161</v>
      </c>
      <c r="E95" s="8" t="s">
        <v>518</v>
      </c>
      <c r="F95" s="8" t="s">
        <v>89</v>
      </c>
      <c r="G95" s="8" t="s">
        <v>123</v>
      </c>
      <c r="H95" s="8" t="s">
        <v>522</v>
      </c>
      <c r="I95" s="8"/>
      <c r="J95" s="9">
        <f>J96</f>
        <v>30</v>
      </c>
      <c r="K95" s="9">
        <f t="shared" si="11"/>
        <v>20</v>
      </c>
      <c r="L95" s="9">
        <f t="shared" si="11"/>
        <v>10</v>
      </c>
      <c r="N95" s="58"/>
    </row>
    <row r="96" spans="1:15" ht="38.450000000000003" customHeight="1">
      <c r="A96" s="50" t="s">
        <v>290</v>
      </c>
      <c r="B96" s="8" t="s">
        <v>125</v>
      </c>
      <c r="C96" s="8" t="s">
        <v>123</v>
      </c>
      <c r="D96" s="8" t="s">
        <v>161</v>
      </c>
      <c r="E96" s="8" t="s">
        <v>518</v>
      </c>
      <c r="F96" s="8" t="s">
        <v>89</v>
      </c>
      <c r="G96" s="8" t="s">
        <v>123</v>
      </c>
      <c r="H96" s="8" t="s">
        <v>522</v>
      </c>
      <c r="I96" s="8" t="s">
        <v>288</v>
      </c>
      <c r="J96" s="9">
        <f t="shared" si="11"/>
        <v>30</v>
      </c>
      <c r="K96" s="9">
        <f t="shared" si="11"/>
        <v>20</v>
      </c>
      <c r="L96" s="9">
        <f t="shared" si="11"/>
        <v>10</v>
      </c>
      <c r="N96" s="58"/>
    </row>
    <row r="97" spans="1:14" ht="41.25" customHeight="1">
      <c r="A97" s="50" t="s">
        <v>291</v>
      </c>
      <c r="B97" s="8" t="s">
        <v>125</v>
      </c>
      <c r="C97" s="8" t="s">
        <v>123</v>
      </c>
      <c r="D97" s="8" t="s">
        <v>161</v>
      </c>
      <c r="E97" s="8" t="s">
        <v>518</v>
      </c>
      <c r="F97" s="8" t="s">
        <v>89</v>
      </c>
      <c r="G97" s="8" t="s">
        <v>123</v>
      </c>
      <c r="H97" s="8" t="s">
        <v>522</v>
      </c>
      <c r="I97" s="8" t="s">
        <v>289</v>
      </c>
      <c r="J97" s="9">
        <v>30</v>
      </c>
      <c r="K97" s="9">
        <v>20</v>
      </c>
      <c r="L97" s="9">
        <v>10</v>
      </c>
      <c r="N97" s="58"/>
    </row>
    <row r="98" spans="1:14" s="13" customFormat="1" ht="59.25" customHeight="1">
      <c r="A98" s="582" t="s">
        <v>465</v>
      </c>
      <c r="B98" s="24">
        <v>900</v>
      </c>
      <c r="C98" s="14" t="s">
        <v>123</v>
      </c>
      <c r="D98" s="8" t="s">
        <v>161</v>
      </c>
      <c r="E98" s="14" t="s">
        <v>210</v>
      </c>
      <c r="F98" s="14"/>
      <c r="G98" s="14"/>
      <c r="H98" s="15"/>
      <c r="I98" s="14"/>
      <c r="J98" s="9">
        <f>J100</f>
        <v>3</v>
      </c>
      <c r="K98" s="9">
        <f>K100</f>
        <v>3</v>
      </c>
      <c r="L98" s="9">
        <f>L100</f>
        <v>3</v>
      </c>
      <c r="M98" s="248"/>
      <c r="N98" s="58"/>
    </row>
    <row r="99" spans="1:14" s="13" customFormat="1" ht="38.25" customHeight="1">
      <c r="A99" s="189" t="s">
        <v>20</v>
      </c>
      <c r="B99" s="24">
        <v>900</v>
      </c>
      <c r="C99" s="14" t="s">
        <v>123</v>
      </c>
      <c r="D99" s="8" t="s">
        <v>161</v>
      </c>
      <c r="E99" s="14" t="s">
        <v>210</v>
      </c>
      <c r="F99" s="14" t="s">
        <v>89</v>
      </c>
      <c r="G99" s="14" t="s">
        <v>123</v>
      </c>
      <c r="H99" s="15"/>
      <c r="I99" s="14"/>
      <c r="J99" s="9">
        <f t="shared" ref="J99:L101" si="12">J100</f>
        <v>3</v>
      </c>
      <c r="K99" s="9">
        <f t="shared" si="12"/>
        <v>3</v>
      </c>
      <c r="L99" s="9">
        <f t="shared" si="12"/>
        <v>3</v>
      </c>
      <c r="M99" s="248"/>
      <c r="N99" s="58"/>
    </row>
    <row r="100" spans="1:14" s="13" customFormat="1" ht="19.899999999999999" customHeight="1">
      <c r="A100" s="189" t="s">
        <v>19</v>
      </c>
      <c r="B100" s="24">
        <v>900</v>
      </c>
      <c r="C100" s="14" t="s">
        <v>123</v>
      </c>
      <c r="D100" s="8" t="s">
        <v>161</v>
      </c>
      <c r="E100" s="14" t="s">
        <v>210</v>
      </c>
      <c r="F100" s="14" t="s">
        <v>89</v>
      </c>
      <c r="G100" s="14" t="s">
        <v>123</v>
      </c>
      <c r="H100" s="21">
        <v>42310</v>
      </c>
      <c r="I100" s="14"/>
      <c r="J100" s="9">
        <f t="shared" si="12"/>
        <v>3</v>
      </c>
      <c r="K100" s="9">
        <f t="shared" si="12"/>
        <v>3</v>
      </c>
      <c r="L100" s="9">
        <f t="shared" si="12"/>
        <v>3</v>
      </c>
      <c r="M100" s="248"/>
      <c r="N100" s="58"/>
    </row>
    <row r="101" spans="1:14" s="13" customFormat="1" ht="27.6" customHeight="1">
      <c r="A101" s="50" t="s">
        <v>290</v>
      </c>
      <c r="B101" s="24">
        <v>900</v>
      </c>
      <c r="C101" s="14" t="s">
        <v>123</v>
      </c>
      <c r="D101" s="8" t="s">
        <v>161</v>
      </c>
      <c r="E101" s="14" t="s">
        <v>210</v>
      </c>
      <c r="F101" s="14" t="s">
        <v>89</v>
      </c>
      <c r="G101" s="14" t="s">
        <v>123</v>
      </c>
      <c r="H101" s="21">
        <v>42310</v>
      </c>
      <c r="I101" s="8" t="s">
        <v>288</v>
      </c>
      <c r="J101" s="9">
        <f t="shared" si="12"/>
        <v>3</v>
      </c>
      <c r="K101" s="9">
        <f t="shared" si="12"/>
        <v>3</v>
      </c>
      <c r="L101" s="9">
        <f t="shared" si="12"/>
        <v>3</v>
      </c>
      <c r="M101" s="248"/>
      <c r="N101" s="58"/>
    </row>
    <row r="102" spans="1:14" s="13" customFormat="1" ht="38.25" customHeight="1">
      <c r="A102" s="50" t="s">
        <v>291</v>
      </c>
      <c r="B102" s="24">
        <v>900</v>
      </c>
      <c r="C102" s="14" t="s">
        <v>123</v>
      </c>
      <c r="D102" s="8" t="s">
        <v>161</v>
      </c>
      <c r="E102" s="14" t="s">
        <v>210</v>
      </c>
      <c r="F102" s="14" t="s">
        <v>89</v>
      </c>
      <c r="G102" s="14" t="s">
        <v>123</v>
      </c>
      <c r="H102" s="21">
        <v>42310</v>
      </c>
      <c r="I102" s="8" t="s">
        <v>289</v>
      </c>
      <c r="J102" s="9">
        <v>3</v>
      </c>
      <c r="K102" s="9">
        <v>3</v>
      </c>
      <c r="L102" s="9">
        <v>3</v>
      </c>
      <c r="M102" s="437"/>
      <c r="N102" s="58"/>
    </row>
    <row r="103" spans="1:14" ht="60" customHeight="1">
      <c r="A103" s="50" t="s">
        <v>468</v>
      </c>
      <c r="B103" s="8" t="s">
        <v>125</v>
      </c>
      <c r="C103" s="14" t="s">
        <v>123</v>
      </c>
      <c r="D103" s="8" t="s">
        <v>161</v>
      </c>
      <c r="E103" s="2">
        <v>35</v>
      </c>
      <c r="F103" s="8"/>
      <c r="G103" s="8"/>
      <c r="H103" s="8"/>
      <c r="I103" s="8"/>
      <c r="J103" s="9">
        <f>J105+J109</f>
        <v>130</v>
      </c>
      <c r="K103" s="9">
        <f>K105+K109</f>
        <v>100</v>
      </c>
      <c r="L103" s="9">
        <f>L105+L109</f>
        <v>100</v>
      </c>
      <c r="N103" s="58"/>
    </row>
    <row r="104" spans="1:14" ht="19.899999999999999" customHeight="1">
      <c r="A104" s="149" t="s">
        <v>324</v>
      </c>
      <c r="B104" s="8" t="s">
        <v>125</v>
      </c>
      <c r="C104" s="14" t="s">
        <v>123</v>
      </c>
      <c r="D104" s="8" t="s">
        <v>161</v>
      </c>
      <c r="E104" s="2">
        <v>35</v>
      </c>
      <c r="F104" s="8" t="s">
        <v>89</v>
      </c>
      <c r="G104" s="8" t="s">
        <v>123</v>
      </c>
      <c r="H104" s="8"/>
      <c r="I104" s="8"/>
      <c r="J104" s="554">
        <f t="shared" ref="J104:L106" si="13">J105</f>
        <v>80</v>
      </c>
      <c r="K104" s="9">
        <f t="shared" si="13"/>
        <v>50</v>
      </c>
      <c r="L104" s="9">
        <f t="shared" si="13"/>
        <v>50</v>
      </c>
      <c r="N104" s="58"/>
    </row>
    <row r="105" spans="1:14" ht="19.899999999999999" customHeight="1">
      <c r="A105" s="108" t="s">
        <v>357</v>
      </c>
      <c r="B105" s="8" t="s">
        <v>125</v>
      </c>
      <c r="C105" s="14" t="s">
        <v>123</v>
      </c>
      <c r="D105" s="8" t="s">
        <v>161</v>
      </c>
      <c r="E105" s="2">
        <v>35</v>
      </c>
      <c r="F105" s="8" t="s">
        <v>89</v>
      </c>
      <c r="G105" s="8" t="s">
        <v>123</v>
      </c>
      <c r="H105" s="8" t="s">
        <v>232</v>
      </c>
      <c r="I105" s="8"/>
      <c r="J105" s="554">
        <f t="shared" si="13"/>
        <v>80</v>
      </c>
      <c r="K105" s="9">
        <f t="shared" si="13"/>
        <v>50</v>
      </c>
      <c r="L105" s="9">
        <f t="shared" si="13"/>
        <v>50</v>
      </c>
      <c r="N105" s="58"/>
    </row>
    <row r="106" spans="1:14" ht="39" customHeight="1">
      <c r="A106" s="50" t="s">
        <v>290</v>
      </c>
      <c r="B106" s="8" t="s">
        <v>125</v>
      </c>
      <c r="C106" s="14" t="s">
        <v>123</v>
      </c>
      <c r="D106" s="8" t="s">
        <v>161</v>
      </c>
      <c r="E106" s="2">
        <v>35</v>
      </c>
      <c r="F106" s="8" t="s">
        <v>89</v>
      </c>
      <c r="G106" s="8" t="s">
        <v>123</v>
      </c>
      <c r="H106" s="8" t="s">
        <v>232</v>
      </c>
      <c r="I106" s="8" t="s">
        <v>288</v>
      </c>
      <c r="J106" s="554">
        <f t="shared" si="13"/>
        <v>80</v>
      </c>
      <c r="K106" s="9">
        <f t="shared" si="13"/>
        <v>50</v>
      </c>
      <c r="L106" s="9">
        <f t="shared" si="13"/>
        <v>50</v>
      </c>
      <c r="N106" s="58"/>
    </row>
    <row r="107" spans="1:14" ht="41.25" customHeight="1">
      <c r="A107" s="50" t="s">
        <v>291</v>
      </c>
      <c r="B107" s="8" t="s">
        <v>125</v>
      </c>
      <c r="C107" s="14" t="s">
        <v>123</v>
      </c>
      <c r="D107" s="8" t="s">
        <v>161</v>
      </c>
      <c r="E107" s="2">
        <v>35</v>
      </c>
      <c r="F107" s="8" t="s">
        <v>89</v>
      </c>
      <c r="G107" s="8" t="s">
        <v>123</v>
      </c>
      <c r="H107" s="8" t="s">
        <v>232</v>
      </c>
      <c r="I107" s="8" t="s">
        <v>289</v>
      </c>
      <c r="J107" s="658">
        <f>180-100</f>
        <v>80</v>
      </c>
      <c r="K107" s="9">
        <v>50</v>
      </c>
      <c r="L107" s="9">
        <v>50</v>
      </c>
      <c r="M107" s="668">
        <v>-100</v>
      </c>
      <c r="N107" s="58"/>
    </row>
    <row r="108" spans="1:14" ht="19.899999999999999" customHeight="1">
      <c r="A108" s="149" t="s">
        <v>323</v>
      </c>
      <c r="B108" s="8" t="s">
        <v>125</v>
      </c>
      <c r="C108" s="14" t="s">
        <v>123</v>
      </c>
      <c r="D108" s="8" t="s">
        <v>161</v>
      </c>
      <c r="E108" s="2">
        <v>35</v>
      </c>
      <c r="F108" s="8" t="s">
        <v>89</v>
      </c>
      <c r="G108" s="8" t="s">
        <v>124</v>
      </c>
      <c r="H108" s="8"/>
      <c r="I108" s="8"/>
      <c r="J108" s="554">
        <f t="shared" ref="J108:L110" si="14">J109</f>
        <v>50</v>
      </c>
      <c r="K108" s="9">
        <f t="shared" si="14"/>
        <v>50</v>
      </c>
      <c r="L108" s="9">
        <f t="shared" si="14"/>
        <v>50</v>
      </c>
      <c r="N108" s="58"/>
    </row>
    <row r="109" spans="1:14" ht="37.5" customHeight="1">
      <c r="A109" s="50" t="s">
        <v>62</v>
      </c>
      <c r="B109" s="8" t="s">
        <v>125</v>
      </c>
      <c r="C109" s="14" t="s">
        <v>123</v>
      </c>
      <c r="D109" s="8" t="s">
        <v>161</v>
      </c>
      <c r="E109" s="2">
        <v>35</v>
      </c>
      <c r="F109" s="8" t="s">
        <v>89</v>
      </c>
      <c r="G109" s="8" t="s">
        <v>124</v>
      </c>
      <c r="H109" s="8" t="s">
        <v>233</v>
      </c>
      <c r="I109" s="8"/>
      <c r="J109" s="554">
        <f t="shared" si="14"/>
        <v>50</v>
      </c>
      <c r="K109" s="9">
        <f t="shared" si="14"/>
        <v>50</v>
      </c>
      <c r="L109" s="9">
        <f t="shared" si="14"/>
        <v>50</v>
      </c>
      <c r="N109" s="58"/>
    </row>
    <row r="110" spans="1:14" ht="37.9" customHeight="1">
      <c r="A110" s="50" t="s">
        <v>290</v>
      </c>
      <c r="B110" s="8" t="s">
        <v>125</v>
      </c>
      <c r="C110" s="14" t="s">
        <v>123</v>
      </c>
      <c r="D110" s="8" t="s">
        <v>161</v>
      </c>
      <c r="E110" s="2">
        <v>35</v>
      </c>
      <c r="F110" s="8" t="s">
        <v>89</v>
      </c>
      <c r="G110" s="8" t="s">
        <v>124</v>
      </c>
      <c r="H110" s="8" t="s">
        <v>233</v>
      </c>
      <c r="I110" s="8" t="s">
        <v>288</v>
      </c>
      <c r="J110" s="554">
        <f t="shared" si="14"/>
        <v>50</v>
      </c>
      <c r="K110" s="9">
        <f t="shared" si="14"/>
        <v>50</v>
      </c>
      <c r="L110" s="9">
        <f t="shared" si="14"/>
        <v>50</v>
      </c>
      <c r="N110" s="58"/>
    </row>
    <row r="111" spans="1:14" ht="38.25" customHeight="1">
      <c r="A111" s="50" t="s">
        <v>291</v>
      </c>
      <c r="B111" s="8" t="s">
        <v>125</v>
      </c>
      <c r="C111" s="14" t="s">
        <v>123</v>
      </c>
      <c r="D111" s="8" t="s">
        <v>161</v>
      </c>
      <c r="E111" s="2">
        <v>35</v>
      </c>
      <c r="F111" s="8" t="s">
        <v>89</v>
      </c>
      <c r="G111" s="8" t="s">
        <v>124</v>
      </c>
      <c r="H111" s="8" t="s">
        <v>233</v>
      </c>
      <c r="I111" s="8" t="s">
        <v>289</v>
      </c>
      <c r="J111" s="9">
        <v>50</v>
      </c>
      <c r="K111" s="9">
        <v>50</v>
      </c>
      <c r="L111" s="9">
        <v>50</v>
      </c>
      <c r="N111" s="58"/>
    </row>
    <row r="112" spans="1:14" ht="24" customHeight="1">
      <c r="A112" s="50" t="s">
        <v>137</v>
      </c>
      <c r="B112" s="8" t="s">
        <v>125</v>
      </c>
      <c r="C112" s="8" t="s">
        <v>147</v>
      </c>
      <c r="D112" s="8" t="s">
        <v>87</v>
      </c>
      <c r="E112" s="8"/>
      <c r="F112" s="8"/>
      <c r="G112" s="8"/>
      <c r="H112" s="8"/>
      <c r="I112" s="8"/>
      <c r="J112" s="9">
        <f>J113+J121</f>
        <v>333</v>
      </c>
      <c r="K112" s="9">
        <f>K113+K121</f>
        <v>349.2</v>
      </c>
      <c r="L112" s="9">
        <f>L113+L121</f>
        <v>360.8</v>
      </c>
      <c r="N112" s="58"/>
    </row>
    <row r="113" spans="1:14" ht="19.899999999999999" customHeight="1">
      <c r="A113" s="50" t="s">
        <v>160</v>
      </c>
      <c r="B113" s="8" t="s">
        <v>125</v>
      </c>
      <c r="C113" s="8" t="s">
        <v>147</v>
      </c>
      <c r="D113" s="8" t="s">
        <v>124</v>
      </c>
      <c r="E113" s="8"/>
      <c r="F113" s="8"/>
      <c r="G113" s="8"/>
      <c r="H113" s="8"/>
      <c r="I113" s="8"/>
      <c r="J113" s="9">
        <f t="shared" ref="J113:L115" si="15">J114</f>
        <v>306</v>
      </c>
      <c r="K113" s="9">
        <f t="shared" si="15"/>
        <v>322.2</v>
      </c>
      <c r="L113" s="9">
        <f t="shared" si="15"/>
        <v>333.8</v>
      </c>
      <c r="N113" s="58"/>
    </row>
    <row r="114" spans="1:14" ht="40.9" customHeight="1">
      <c r="A114" s="50" t="s">
        <v>394</v>
      </c>
      <c r="B114" s="8" t="s">
        <v>125</v>
      </c>
      <c r="C114" s="8" t="s">
        <v>147</v>
      </c>
      <c r="D114" s="8" t="s">
        <v>124</v>
      </c>
      <c r="E114" s="8" t="s">
        <v>95</v>
      </c>
      <c r="F114" s="8" t="s">
        <v>89</v>
      </c>
      <c r="G114" s="8"/>
      <c r="H114" s="8"/>
      <c r="I114" s="8"/>
      <c r="J114" s="9">
        <f t="shared" si="15"/>
        <v>306</v>
      </c>
      <c r="K114" s="9">
        <f t="shared" si="15"/>
        <v>322.2</v>
      </c>
      <c r="L114" s="9">
        <f t="shared" si="15"/>
        <v>333.8</v>
      </c>
      <c r="N114" s="58"/>
    </row>
    <row r="115" spans="1:14" ht="63" customHeight="1">
      <c r="A115" s="123" t="s">
        <v>393</v>
      </c>
      <c r="B115" s="8" t="s">
        <v>125</v>
      </c>
      <c r="C115" s="8" t="s">
        <v>147</v>
      </c>
      <c r="D115" s="8" t="s">
        <v>124</v>
      </c>
      <c r="E115" s="8" t="s">
        <v>95</v>
      </c>
      <c r="F115" s="8" t="s">
        <v>112</v>
      </c>
      <c r="G115" s="8" t="s">
        <v>87</v>
      </c>
      <c r="H115" s="8"/>
      <c r="I115" s="8"/>
      <c r="J115" s="9">
        <f t="shared" si="15"/>
        <v>306</v>
      </c>
      <c r="K115" s="9">
        <f t="shared" si="15"/>
        <v>322.2</v>
      </c>
      <c r="L115" s="9">
        <f t="shared" si="15"/>
        <v>333.8</v>
      </c>
      <c r="N115" s="58"/>
    </row>
    <row r="116" spans="1:14" ht="48" customHeight="1">
      <c r="A116" s="123" t="s">
        <v>386</v>
      </c>
      <c r="B116" s="8" t="s">
        <v>125</v>
      </c>
      <c r="C116" s="8" t="s">
        <v>147</v>
      </c>
      <c r="D116" s="8" t="s">
        <v>124</v>
      </c>
      <c r="E116" s="8" t="s">
        <v>95</v>
      </c>
      <c r="F116" s="8" t="s">
        <v>112</v>
      </c>
      <c r="G116" s="8" t="s">
        <v>87</v>
      </c>
      <c r="H116" s="8" t="s">
        <v>387</v>
      </c>
      <c r="I116" s="8"/>
      <c r="J116" s="9">
        <f>J117+J119</f>
        <v>306</v>
      </c>
      <c r="K116" s="9">
        <f>K117+K119</f>
        <v>322.2</v>
      </c>
      <c r="L116" s="9">
        <f>L117+L119</f>
        <v>333.8</v>
      </c>
      <c r="N116" s="58"/>
    </row>
    <row r="117" spans="1:14" ht="63" customHeight="1">
      <c r="A117" s="148" t="s">
        <v>286</v>
      </c>
      <c r="B117" s="8" t="s">
        <v>125</v>
      </c>
      <c r="C117" s="8" t="s">
        <v>147</v>
      </c>
      <c r="D117" s="8" t="s">
        <v>124</v>
      </c>
      <c r="E117" s="8" t="s">
        <v>95</v>
      </c>
      <c r="F117" s="8" t="s">
        <v>112</v>
      </c>
      <c r="G117" s="8" t="s">
        <v>87</v>
      </c>
      <c r="H117" s="8" t="s">
        <v>387</v>
      </c>
      <c r="I117" s="8" t="s">
        <v>285</v>
      </c>
      <c r="J117" s="9">
        <f>J118</f>
        <v>306</v>
      </c>
      <c r="K117" s="9">
        <f>K118</f>
        <v>272.2</v>
      </c>
      <c r="L117" s="9">
        <f>L118</f>
        <v>283.8</v>
      </c>
      <c r="N117" s="58"/>
    </row>
    <row r="118" spans="1:14" ht="35.450000000000003" customHeight="1">
      <c r="A118" s="148" t="s">
        <v>287</v>
      </c>
      <c r="B118" s="8" t="s">
        <v>125</v>
      </c>
      <c r="C118" s="8" t="s">
        <v>147</v>
      </c>
      <c r="D118" s="8" t="s">
        <v>124</v>
      </c>
      <c r="E118" s="8" t="s">
        <v>95</v>
      </c>
      <c r="F118" s="8" t="s">
        <v>112</v>
      </c>
      <c r="G118" s="8" t="s">
        <v>87</v>
      </c>
      <c r="H118" s="8" t="s">
        <v>387</v>
      </c>
      <c r="I118" s="8" t="s">
        <v>284</v>
      </c>
      <c r="J118" s="9">
        <f>256+50</f>
        <v>306</v>
      </c>
      <c r="K118" s="9">
        <v>272.2</v>
      </c>
      <c r="L118" s="9">
        <v>283.8</v>
      </c>
      <c r="M118" s="437">
        <v>50</v>
      </c>
      <c r="N118" s="58"/>
    </row>
    <row r="119" spans="1:14" ht="37.9" customHeight="1">
      <c r="A119" s="50" t="s">
        <v>290</v>
      </c>
      <c r="B119" s="8" t="s">
        <v>125</v>
      </c>
      <c r="C119" s="8" t="s">
        <v>147</v>
      </c>
      <c r="D119" s="8" t="s">
        <v>124</v>
      </c>
      <c r="E119" s="8" t="s">
        <v>95</v>
      </c>
      <c r="F119" s="8" t="s">
        <v>112</v>
      </c>
      <c r="G119" s="8" t="s">
        <v>87</v>
      </c>
      <c r="H119" s="8" t="s">
        <v>387</v>
      </c>
      <c r="I119" s="8" t="s">
        <v>288</v>
      </c>
      <c r="J119" s="9">
        <f>J120</f>
        <v>0</v>
      </c>
      <c r="K119" s="9">
        <f>K120</f>
        <v>50</v>
      </c>
      <c r="L119" s="9">
        <f>L120</f>
        <v>50</v>
      </c>
      <c r="N119" s="58"/>
    </row>
    <row r="120" spans="1:14" ht="38.450000000000003" customHeight="1">
      <c r="A120" s="50" t="s">
        <v>291</v>
      </c>
      <c r="B120" s="8" t="s">
        <v>125</v>
      </c>
      <c r="C120" s="8" t="s">
        <v>147</v>
      </c>
      <c r="D120" s="8" t="s">
        <v>124</v>
      </c>
      <c r="E120" s="8" t="s">
        <v>95</v>
      </c>
      <c r="F120" s="8" t="s">
        <v>112</v>
      </c>
      <c r="G120" s="8" t="s">
        <v>87</v>
      </c>
      <c r="H120" s="8" t="s">
        <v>387</v>
      </c>
      <c r="I120" s="8" t="s">
        <v>289</v>
      </c>
      <c r="J120" s="9">
        <f>50-50</f>
        <v>0</v>
      </c>
      <c r="K120" s="9">
        <v>50</v>
      </c>
      <c r="L120" s="9">
        <v>50</v>
      </c>
      <c r="M120" s="437">
        <v>-50</v>
      </c>
      <c r="N120" s="58"/>
    </row>
    <row r="121" spans="1:14" ht="43.15" customHeight="1">
      <c r="A121" s="614" t="s">
        <v>100</v>
      </c>
      <c r="B121" s="2">
        <v>900</v>
      </c>
      <c r="C121" s="2" t="s">
        <v>147</v>
      </c>
      <c r="D121" s="2">
        <v>14</v>
      </c>
      <c r="E121" s="2"/>
      <c r="F121" s="17"/>
      <c r="G121" s="2"/>
      <c r="H121" s="16"/>
      <c r="I121" s="32"/>
      <c r="J121" s="9">
        <f>J122+J127</f>
        <v>27</v>
      </c>
      <c r="K121" s="9">
        <f>K122+K127</f>
        <v>27</v>
      </c>
      <c r="L121" s="9">
        <f>L122+L127</f>
        <v>27</v>
      </c>
      <c r="N121" s="58"/>
    </row>
    <row r="122" spans="1:14" ht="42" customHeight="1">
      <c r="A122" s="50" t="s">
        <v>464</v>
      </c>
      <c r="B122" s="2">
        <v>900</v>
      </c>
      <c r="C122" s="2" t="s">
        <v>147</v>
      </c>
      <c r="D122" s="2">
        <v>14</v>
      </c>
      <c r="E122" s="2">
        <v>19</v>
      </c>
      <c r="F122" s="17"/>
      <c r="G122" s="2"/>
      <c r="H122" s="16"/>
      <c r="I122" s="32"/>
      <c r="J122" s="9">
        <f t="shared" ref="J122:L125" si="16">J123</f>
        <v>25</v>
      </c>
      <c r="K122" s="9">
        <f t="shared" si="16"/>
        <v>25</v>
      </c>
      <c r="L122" s="9">
        <f t="shared" si="16"/>
        <v>25</v>
      </c>
      <c r="N122" s="58"/>
    </row>
    <row r="123" spans="1:14" ht="45.6" customHeight="1">
      <c r="A123" s="202" t="s">
        <v>22</v>
      </c>
      <c r="B123" s="2">
        <v>900</v>
      </c>
      <c r="C123" s="2" t="s">
        <v>147</v>
      </c>
      <c r="D123" s="2">
        <v>14</v>
      </c>
      <c r="E123" s="2">
        <v>19</v>
      </c>
      <c r="F123" s="17">
        <v>0</v>
      </c>
      <c r="G123" s="8" t="s">
        <v>123</v>
      </c>
      <c r="H123" s="21"/>
      <c r="I123" s="32"/>
      <c r="J123" s="9">
        <f t="shared" si="16"/>
        <v>25</v>
      </c>
      <c r="K123" s="9">
        <f t="shared" si="16"/>
        <v>25</v>
      </c>
      <c r="L123" s="9">
        <f t="shared" si="16"/>
        <v>25</v>
      </c>
      <c r="N123" s="58"/>
    </row>
    <row r="124" spans="1:14" ht="40.5" customHeight="1">
      <c r="A124" s="50" t="s">
        <v>133</v>
      </c>
      <c r="B124" s="2">
        <v>900</v>
      </c>
      <c r="C124" s="2" t="s">
        <v>147</v>
      </c>
      <c r="D124" s="2">
        <v>14</v>
      </c>
      <c r="E124" s="2">
        <v>19</v>
      </c>
      <c r="F124" s="17">
        <v>0</v>
      </c>
      <c r="G124" s="8" t="s">
        <v>123</v>
      </c>
      <c r="H124" s="21">
        <v>42300</v>
      </c>
      <c r="I124" s="32"/>
      <c r="J124" s="9">
        <f t="shared" si="16"/>
        <v>25</v>
      </c>
      <c r="K124" s="9">
        <f t="shared" si="16"/>
        <v>25</v>
      </c>
      <c r="L124" s="9">
        <f t="shared" si="16"/>
        <v>25</v>
      </c>
      <c r="N124" s="58"/>
    </row>
    <row r="125" spans="1:14" ht="35.450000000000003" customHeight="1">
      <c r="A125" s="50" t="s">
        <v>290</v>
      </c>
      <c r="B125" s="2">
        <v>900</v>
      </c>
      <c r="C125" s="2" t="s">
        <v>147</v>
      </c>
      <c r="D125" s="2">
        <v>14</v>
      </c>
      <c r="E125" s="2">
        <v>19</v>
      </c>
      <c r="F125" s="17">
        <v>0</v>
      </c>
      <c r="G125" s="8" t="s">
        <v>123</v>
      </c>
      <c r="H125" s="21">
        <v>42300</v>
      </c>
      <c r="I125" s="32">
        <v>200</v>
      </c>
      <c r="J125" s="9">
        <f t="shared" si="16"/>
        <v>25</v>
      </c>
      <c r="K125" s="9">
        <f t="shared" si="16"/>
        <v>25</v>
      </c>
      <c r="L125" s="9">
        <f t="shared" si="16"/>
        <v>25</v>
      </c>
      <c r="N125" s="58"/>
    </row>
    <row r="126" spans="1:14" ht="38.25" customHeight="1">
      <c r="A126" s="50" t="s">
        <v>291</v>
      </c>
      <c r="B126" s="2">
        <v>900</v>
      </c>
      <c r="C126" s="2" t="s">
        <v>147</v>
      </c>
      <c r="D126" s="2">
        <v>14</v>
      </c>
      <c r="E126" s="2">
        <v>19</v>
      </c>
      <c r="F126" s="17">
        <v>0</v>
      </c>
      <c r="G126" s="8" t="s">
        <v>123</v>
      </c>
      <c r="H126" s="21">
        <v>42300</v>
      </c>
      <c r="I126" s="32">
        <v>240</v>
      </c>
      <c r="J126" s="9">
        <v>25</v>
      </c>
      <c r="K126" s="9">
        <v>25</v>
      </c>
      <c r="L126" s="9">
        <v>25</v>
      </c>
      <c r="N126" s="58"/>
    </row>
    <row r="127" spans="1:14" ht="59.45" customHeight="1">
      <c r="A127" s="108" t="s">
        <v>475</v>
      </c>
      <c r="B127" s="2">
        <v>900</v>
      </c>
      <c r="C127" s="2" t="s">
        <v>147</v>
      </c>
      <c r="D127" s="2">
        <v>14</v>
      </c>
      <c r="E127" s="2">
        <v>31</v>
      </c>
      <c r="F127" s="17"/>
      <c r="G127" s="8"/>
      <c r="H127" s="16"/>
      <c r="I127" s="2"/>
      <c r="J127" s="9">
        <f>J129</f>
        <v>2</v>
      </c>
      <c r="K127" s="9">
        <f>K129</f>
        <v>2</v>
      </c>
      <c r="L127" s="9">
        <f>L129</f>
        <v>2</v>
      </c>
      <c r="M127" s="604"/>
      <c r="N127" s="58"/>
    </row>
    <row r="128" spans="1:14" ht="40.15" customHeight="1">
      <c r="A128" s="108" t="s">
        <v>29</v>
      </c>
      <c r="B128" s="2">
        <v>900</v>
      </c>
      <c r="C128" s="2" t="s">
        <v>147</v>
      </c>
      <c r="D128" s="2">
        <v>14</v>
      </c>
      <c r="E128" s="2">
        <v>31</v>
      </c>
      <c r="F128" s="17">
        <v>0</v>
      </c>
      <c r="G128" s="8" t="s">
        <v>123</v>
      </c>
      <c r="H128" s="16"/>
      <c r="I128" s="2"/>
      <c r="J128" s="9">
        <f t="shared" ref="J128:L130" si="17">J129</f>
        <v>2</v>
      </c>
      <c r="K128" s="9">
        <f t="shared" si="17"/>
        <v>2</v>
      </c>
      <c r="L128" s="9">
        <f t="shared" si="17"/>
        <v>2</v>
      </c>
      <c r="N128" s="58"/>
    </row>
    <row r="129" spans="1:14" ht="39" customHeight="1">
      <c r="A129" s="50" t="s">
        <v>133</v>
      </c>
      <c r="B129" s="2">
        <v>900</v>
      </c>
      <c r="C129" s="2" t="s">
        <v>147</v>
      </c>
      <c r="D129" s="2">
        <v>14</v>
      </c>
      <c r="E129" s="2">
        <v>31</v>
      </c>
      <c r="F129" s="17">
        <v>0</v>
      </c>
      <c r="G129" s="8" t="s">
        <v>123</v>
      </c>
      <c r="H129" s="21">
        <v>42300</v>
      </c>
      <c r="I129" s="2"/>
      <c r="J129" s="9">
        <f t="shared" si="17"/>
        <v>2</v>
      </c>
      <c r="K129" s="9">
        <f t="shared" si="17"/>
        <v>2</v>
      </c>
      <c r="L129" s="9">
        <f t="shared" si="17"/>
        <v>2</v>
      </c>
      <c r="N129" s="58"/>
    </row>
    <row r="130" spans="1:14" ht="45.6" customHeight="1">
      <c r="A130" s="50" t="s">
        <v>290</v>
      </c>
      <c r="B130" s="2">
        <v>900</v>
      </c>
      <c r="C130" s="2" t="s">
        <v>147</v>
      </c>
      <c r="D130" s="2">
        <v>14</v>
      </c>
      <c r="E130" s="2">
        <v>31</v>
      </c>
      <c r="F130" s="17">
        <v>0</v>
      </c>
      <c r="G130" s="8" t="s">
        <v>123</v>
      </c>
      <c r="H130" s="21">
        <v>42300</v>
      </c>
      <c r="I130" s="2">
        <v>200</v>
      </c>
      <c r="J130" s="9">
        <f t="shared" si="17"/>
        <v>2</v>
      </c>
      <c r="K130" s="9">
        <f t="shared" si="17"/>
        <v>2</v>
      </c>
      <c r="L130" s="9">
        <f t="shared" si="17"/>
        <v>2</v>
      </c>
      <c r="N130" s="58"/>
    </row>
    <row r="131" spans="1:14" ht="37.5" customHeight="1">
      <c r="A131" s="50" t="s">
        <v>291</v>
      </c>
      <c r="B131" s="2">
        <v>900</v>
      </c>
      <c r="C131" s="2" t="s">
        <v>147</v>
      </c>
      <c r="D131" s="2">
        <v>14</v>
      </c>
      <c r="E131" s="2">
        <v>31</v>
      </c>
      <c r="F131" s="17">
        <v>0</v>
      </c>
      <c r="G131" s="8" t="s">
        <v>123</v>
      </c>
      <c r="H131" s="21">
        <v>42300</v>
      </c>
      <c r="I131" s="2">
        <v>240</v>
      </c>
      <c r="J131" s="9">
        <v>2</v>
      </c>
      <c r="K131" s="9">
        <v>2</v>
      </c>
      <c r="L131" s="9">
        <v>2</v>
      </c>
      <c r="N131" s="58"/>
    </row>
    <row r="132" spans="1:14" ht="25.9" customHeight="1">
      <c r="A132" s="50" t="s">
        <v>138</v>
      </c>
      <c r="B132" s="8" t="s">
        <v>125</v>
      </c>
      <c r="C132" s="8" t="s">
        <v>124</v>
      </c>
      <c r="D132" s="8"/>
      <c r="E132" s="8"/>
      <c r="F132" s="8"/>
      <c r="G132" s="8"/>
      <c r="H132" s="8"/>
      <c r="I132" s="8"/>
      <c r="J132" s="9">
        <f>J133+J154+J153</f>
        <v>1609.8681799999999</v>
      </c>
      <c r="K132" s="9">
        <f>K133+K154</f>
        <v>822.7</v>
      </c>
      <c r="L132" s="9">
        <f>L133+L154</f>
        <v>860.09999999999991</v>
      </c>
      <c r="N132" s="58"/>
    </row>
    <row r="133" spans="1:14" ht="23.45" customHeight="1">
      <c r="A133" s="50" t="s">
        <v>166</v>
      </c>
      <c r="B133" s="8" t="s">
        <v>125</v>
      </c>
      <c r="C133" s="8" t="s">
        <v>124</v>
      </c>
      <c r="D133" s="8" t="s">
        <v>150</v>
      </c>
      <c r="E133" s="8"/>
      <c r="F133" s="8"/>
      <c r="G133" s="8"/>
      <c r="H133" s="8"/>
      <c r="I133" s="8"/>
      <c r="J133" s="9">
        <f>J134</f>
        <v>700.3</v>
      </c>
      <c r="K133" s="9">
        <f>K134</f>
        <v>817.7</v>
      </c>
      <c r="L133" s="9">
        <f>L134</f>
        <v>855.09999999999991</v>
      </c>
      <c r="N133" s="58"/>
    </row>
    <row r="134" spans="1:14" ht="62.25" customHeight="1">
      <c r="A134" s="108" t="s">
        <v>331</v>
      </c>
      <c r="B134" s="8" t="s">
        <v>125</v>
      </c>
      <c r="C134" s="8" t="s">
        <v>124</v>
      </c>
      <c r="D134" s="8" t="s">
        <v>150</v>
      </c>
      <c r="E134" s="8" t="s">
        <v>152</v>
      </c>
      <c r="F134" s="8"/>
      <c r="G134" s="8"/>
      <c r="H134" s="8"/>
      <c r="I134" s="8"/>
      <c r="J134" s="9">
        <f>J135+J143</f>
        <v>700.3</v>
      </c>
      <c r="K134" s="9">
        <f>K135+K143</f>
        <v>817.7</v>
      </c>
      <c r="L134" s="9">
        <f>L135+L143</f>
        <v>855.09999999999991</v>
      </c>
      <c r="N134" s="58"/>
    </row>
    <row r="135" spans="1:14" ht="28.9" customHeight="1">
      <c r="A135" s="123" t="s">
        <v>174</v>
      </c>
      <c r="B135" s="8" t="s">
        <v>125</v>
      </c>
      <c r="C135" s="8" t="s">
        <v>124</v>
      </c>
      <c r="D135" s="8" t="s">
        <v>150</v>
      </c>
      <c r="E135" s="8" t="s">
        <v>152</v>
      </c>
      <c r="F135" s="8" t="s">
        <v>459</v>
      </c>
      <c r="G135" s="8"/>
      <c r="H135" s="8"/>
      <c r="I135" s="8"/>
      <c r="J135" s="9">
        <f>J136</f>
        <v>427.59999999999997</v>
      </c>
      <c r="K135" s="9">
        <f>K136</f>
        <v>584</v>
      </c>
      <c r="L135" s="9">
        <f>L136</f>
        <v>660.3</v>
      </c>
      <c r="N135" s="58"/>
    </row>
    <row r="136" spans="1:14" ht="86.25" customHeight="1">
      <c r="A136" s="147" t="s">
        <v>211</v>
      </c>
      <c r="B136" s="8" t="s">
        <v>125</v>
      </c>
      <c r="C136" s="8" t="s">
        <v>124</v>
      </c>
      <c r="D136" s="8" t="s">
        <v>150</v>
      </c>
      <c r="E136" s="8" t="s">
        <v>152</v>
      </c>
      <c r="F136" s="8" t="s">
        <v>459</v>
      </c>
      <c r="G136" s="8" t="s">
        <v>123</v>
      </c>
      <c r="H136" s="8"/>
      <c r="I136" s="8"/>
      <c r="J136" s="9">
        <f>J139+J142</f>
        <v>427.59999999999997</v>
      </c>
      <c r="K136" s="9">
        <f>K139+K142</f>
        <v>584</v>
      </c>
      <c r="L136" s="9">
        <f>L139+L142</f>
        <v>660.3</v>
      </c>
      <c r="N136" s="58"/>
    </row>
    <row r="137" spans="1:14" ht="190.9" customHeight="1">
      <c r="A137" s="450" t="s">
        <v>361</v>
      </c>
      <c r="B137" s="8" t="s">
        <v>125</v>
      </c>
      <c r="C137" s="8" t="s">
        <v>124</v>
      </c>
      <c r="D137" s="8" t="s">
        <v>150</v>
      </c>
      <c r="E137" s="8" t="s">
        <v>152</v>
      </c>
      <c r="F137" s="8" t="s">
        <v>459</v>
      </c>
      <c r="G137" s="8" t="s">
        <v>123</v>
      </c>
      <c r="H137" s="8" t="s">
        <v>175</v>
      </c>
      <c r="I137" s="8"/>
      <c r="J137" s="9">
        <f>J139</f>
        <v>20.2</v>
      </c>
      <c r="K137" s="9">
        <f>K139</f>
        <v>80.599999999999994</v>
      </c>
      <c r="L137" s="9">
        <f>L139</f>
        <v>141</v>
      </c>
      <c r="N137" s="58"/>
    </row>
    <row r="138" spans="1:14" ht="24" customHeight="1">
      <c r="A138" s="123" t="s">
        <v>297</v>
      </c>
      <c r="B138" s="8" t="s">
        <v>125</v>
      </c>
      <c r="C138" s="8" t="s">
        <v>124</v>
      </c>
      <c r="D138" s="8" t="s">
        <v>150</v>
      </c>
      <c r="E138" s="8" t="s">
        <v>152</v>
      </c>
      <c r="F138" s="8" t="s">
        <v>459</v>
      </c>
      <c r="G138" s="8" t="s">
        <v>123</v>
      </c>
      <c r="H138" s="8" t="s">
        <v>175</v>
      </c>
      <c r="I138" s="8" t="s">
        <v>296</v>
      </c>
      <c r="J138" s="9">
        <f>J139</f>
        <v>20.2</v>
      </c>
      <c r="K138" s="9">
        <f>K139</f>
        <v>80.599999999999994</v>
      </c>
      <c r="L138" s="9">
        <f>L139</f>
        <v>141</v>
      </c>
      <c r="N138" s="58"/>
    </row>
    <row r="139" spans="1:14" ht="19.899999999999999" customHeight="1">
      <c r="A139" s="50" t="s">
        <v>168</v>
      </c>
      <c r="B139" s="8" t="s">
        <v>125</v>
      </c>
      <c r="C139" s="8" t="s">
        <v>124</v>
      </c>
      <c r="D139" s="8" t="s">
        <v>150</v>
      </c>
      <c r="E139" s="8" t="s">
        <v>152</v>
      </c>
      <c r="F139" s="8" t="s">
        <v>459</v>
      </c>
      <c r="G139" s="8" t="s">
        <v>123</v>
      </c>
      <c r="H139" s="8" t="s">
        <v>175</v>
      </c>
      <c r="I139" s="8" t="s">
        <v>167</v>
      </c>
      <c r="J139" s="9">
        <v>20.2</v>
      </c>
      <c r="K139" s="9">
        <v>80.599999999999994</v>
      </c>
      <c r="L139" s="9">
        <v>141</v>
      </c>
      <c r="N139" s="58"/>
    </row>
    <row r="140" spans="1:14" ht="172.9" customHeight="1">
      <c r="A140" s="455" t="s">
        <v>404</v>
      </c>
      <c r="B140" s="8" t="s">
        <v>125</v>
      </c>
      <c r="C140" s="8" t="s">
        <v>124</v>
      </c>
      <c r="D140" s="8" t="s">
        <v>150</v>
      </c>
      <c r="E140" s="8" t="s">
        <v>152</v>
      </c>
      <c r="F140" s="8" t="s">
        <v>459</v>
      </c>
      <c r="G140" s="8" t="s">
        <v>123</v>
      </c>
      <c r="H140" s="8" t="s">
        <v>177</v>
      </c>
      <c r="I140" s="8"/>
      <c r="J140" s="9">
        <f>SUM(J142)</f>
        <v>407.4</v>
      </c>
      <c r="K140" s="9">
        <f>SUM(K142)</f>
        <v>503.4</v>
      </c>
      <c r="L140" s="9">
        <f>SUM(L142)</f>
        <v>519.29999999999995</v>
      </c>
      <c r="N140" s="58"/>
    </row>
    <row r="141" spans="1:14" ht="25.15" customHeight="1">
      <c r="A141" s="123" t="s">
        <v>297</v>
      </c>
      <c r="B141" s="8" t="s">
        <v>125</v>
      </c>
      <c r="C141" s="8" t="s">
        <v>124</v>
      </c>
      <c r="D141" s="8" t="s">
        <v>150</v>
      </c>
      <c r="E141" s="8" t="s">
        <v>152</v>
      </c>
      <c r="F141" s="8" t="s">
        <v>459</v>
      </c>
      <c r="G141" s="8" t="s">
        <v>123</v>
      </c>
      <c r="H141" s="8" t="s">
        <v>177</v>
      </c>
      <c r="I141" s="8" t="s">
        <v>296</v>
      </c>
      <c r="J141" s="9">
        <f>J142</f>
        <v>407.4</v>
      </c>
      <c r="K141" s="9">
        <f>K142</f>
        <v>503.4</v>
      </c>
      <c r="L141" s="9">
        <f>L142</f>
        <v>519.29999999999995</v>
      </c>
      <c r="N141" s="58"/>
    </row>
    <row r="142" spans="1:14" ht="25.9" customHeight="1">
      <c r="A142" s="50" t="s">
        <v>168</v>
      </c>
      <c r="B142" s="8" t="s">
        <v>125</v>
      </c>
      <c r="C142" s="8" t="s">
        <v>124</v>
      </c>
      <c r="D142" s="8" t="s">
        <v>150</v>
      </c>
      <c r="E142" s="8" t="s">
        <v>152</v>
      </c>
      <c r="F142" s="8" t="s">
        <v>459</v>
      </c>
      <c r="G142" s="8" t="s">
        <v>123</v>
      </c>
      <c r="H142" s="8" t="s">
        <v>177</v>
      </c>
      <c r="I142" s="8" t="s">
        <v>167</v>
      </c>
      <c r="J142" s="9">
        <v>407.4</v>
      </c>
      <c r="K142" s="9">
        <v>503.4</v>
      </c>
      <c r="L142" s="9">
        <v>519.29999999999995</v>
      </c>
      <c r="N142" s="58"/>
    </row>
    <row r="143" spans="1:14" ht="45.6" customHeight="1">
      <c r="A143" s="50" t="s">
        <v>461</v>
      </c>
      <c r="B143" s="8" t="s">
        <v>125</v>
      </c>
      <c r="C143" s="8" t="s">
        <v>124</v>
      </c>
      <c r="D143" s="8" t="s">
        <v>150</v>
      </c>
      <c r="E143" s="8" t="s">
        <v>152</v>
      </c>
      <c r="F143" s="8" t="s">
        <v>460</v>
      </c>
      <c r="G143" s="8"/>
      <c r="H143" s="8"/>
      <c r="I143" s="8"/>
      <c r="J143" s="9">
        <f>J145</f>
        <v>272.7</v>
      </c>
      <c r="K143" s="9">
        <f>K145</f>
        <v>233.7</v>
      </c>
      <c r="L143" s="9">
        <f>L145</f>
        <v>194.8</v>
      </c>
      <c r="N143" s="58"/>
    </row>
    <row r="144" spans="1:14" ht="42" customHeight="1">
      <c r="A144" s="123" t="s">
        <v>472</v>
      </c>
      <c r="B144" s="8" t="s">
        <v>125</v>
      </c>
      <c r="C144" s="8" t="s">
        <v>124</v>
      </c>
      <c r="D144" s="8" t="s">
        <v>150</v>
      </c>
      <c r="E144" s="8" t="s">
        <v>152</v>
      </c>
      <c r="F144" s="8" t="s">
        <v>460</v>
      </c>
      <c r="G144" s="8" t="s">
        <v>123</v>
      </c>
      <c r="H144" s="8"/>
      <c r="I144" s="8"/>
      <c r="J144" s="9">
        <f t="shared" ref="J144:L146" si="18">J145</f>
        <v>272.7</v>
      </c>
      <c r="K144" s="9">
        <f t="shared" si="18"/>
        <v>233.7</v>
      </c>
      <c r="L144" s="9">
        <f t="shared" si="18"/>
        <v>194.8</v>
      </c>
      <c r="N144" s="58"/>
    </row>
    <row r="145" spans="1:14" ht="60.6" customHeight="1">
      <c r="A145" s="184" t="s">
        <v>40</v>
      </c>
      <c r="B145" s="8" t="s">
        <v>125</v>
      </c>
      <c r="C145" s="8" t="s">
        <v>124</v>
      </c>
      <c r="D145" s="8" t="s">
        <v>150</v>
      </c>
      <c r="E145" s="8" t="s">
        <v>152</v>
      </c>
      <c r="F145" s="8" t="s">
        <v>460</v>
      </c>
      <c r="G145" s="8" t="s">
        <v>123</v>
      </c>
      <c r="H145" s="8" t="s">
        <v>213</v>
      </c>
      <c r="I145" s="8"/>
      <c r="J145" s="9">
        <f t="shared" si="18"/>
        <v>272.7</v>
      </c>
      <c r="K145" s="9">
        <f t="shared" si="18"/>
        <v>233.7</v>
      </c>
      <c r="L145" s="9">
        <f t="shared" si="18"/>
        <v>194.8</v>
      </c>
      <c r="N145" s="58"/>
    </row>
    <row r="146" spans="1:14" ht="49.15" customHeight="1">
      <c r="A146" s="50" t="s">
        <v>290</v>
      </c>
      <c r="B146" s="8" t="s">
        <v>125</v>
      </c>
      <c r="C146" s="8" t="s">
        <v>124</v>
      </c>
      <c r="D146" s="8" t="s">
        <v>150</v>
      </c>
      <c r="E146" s="8" t="s">
        <v>152</v>
      </c>
      <c r="F146" s="8" t="s">
        <v>460</v>
      </c>
      <c r="G146" s="8" t="s">
        <v>123</v>
      </c>
      <c r="H146" s="8" t="s">
        <v>213</v>
      </c>
      <c r="I146" s="8" t="s">
        <v>288</v>
      </c>
      <c r="J146" s="9">
        <f t="shared" si="18"/>
        <v>272.7</v>
      </c>
      <c r="K146" s="9">
        <f t="shared" si="18"/>
        <v>233.7</v>
      </c>
      <c r="L146" s="9">
        <f t="shared" si="18"/>
        <v>194.8</v>
      </c>
      <c r="N146" s="58"/>
    </row>
    <row r="147" spans="1:14" ht="42.6" customHeight="1">
      <c r="A147" s="50" t="s">
        <v>291</v>
      </c>
      <c r="B147" s="8" t="s">
        <v>125</v>
      </c>
      <c r="C147" s="8" t="s">
        <v>124</v>
      </c>
      <c r="D147" s="8" t="s">
        <v>150</v>
      </c>
      <c r="E147" s="8" t="s">
        <v>152</v>
      </c>
      <c r="F147" s="8" t="s">
        <v>460</v>
      </c>
      <c r="G147" s="8" t="s">
        <v>123</v>
      </c>
      <c r="H147" s="8" t="s">
        <v>213</v>
      </c>
      <c r="I147" s="8" t="s">
        <v>289</v>
      </c>
      <c r="J147" s="9">
        <v>272.7</v>
      </c>
      <c r="K147" s="9">
        <v>233.7</v>
      </c>
      <c r="L147" s="9">
        <v>194.8</v>
      </c>
      <c r="N147" s="58"/>
    </row>
    <row r="148" spans="1:14" ht="21.6" customHeight="1">
      <c r="A148" s="582" t="s">
        <v>502</v>
      </c>
      <c r="B148" s="8" t="s">
        <v>125</v>
      </c>
      <c r="C148" s="8" t="s">
        <v>124</v>
      </c>
      <c r="D148" s="8" t="s">
        <v>153</v>
      </c>
      <c r="E148" s="8"/>
      <c r="F148" s="8"/>
      <c r="G148" s="8"/>
      <c r="H148" s="8"/>
      <c r="I148" s="8"/>
      <c r="J148" s="9">
        <f>J149</f>
        <v>904.56817999999998</v>
      </c>
      <c r="K148" s="9">
        <f>K149</f>
        <v>0</v>
      </c>
      <c r="L148" s="9">
        <f>L149</f>
        <v>0</v>
      </c>
      <c r="N148" s="437"/>
    </row>
    <row r="149" spans="1:14" ht="66" customHeight="1">
      <c r="A149" s="108" t="s">
        <v>463</v>
      </c>
      <c r="B149" s="8" t="s">
        <v>125</v>
      </c>
      <c r="C149" s="8" t="s">
        <v>124</v>
      </c>
      <c r="D149" s="8" t="s">
        <v>153</v>
      </c>
      <c r="E149" s="8" t="s">
        <v>161</v>
      </c>
      <c r="F149" s="8" t="s">
        <v>89</v>
      </c>
      <c r="G149" s="8"/>
      <c r="H149" s="8"/>
      <c r="I149" s="8"/>
      <c r="J149" s="9">
        <f>J151</f>
        <v>904.56817999999998</v>
      </c>
      <c r="K149" s="9">
        <f>K151</f>
        <v>0</v>
      </c>
      <c r="L149" s="9">
        <f>L151</f>
        <v>0</v>
      </c>
      <c r="N149" s="437"/>
    </row>
    <row r="150" spans="1:14" ht="56.45" customHeight="1">
      <c r="A150" s="123" t="s">
        <v>515</v>
      </c>
      <c r="B150" s="8" t="s">
        <v>125</v>
      </c>
      <c r="C150" s="8" t="s">
        <v>124</v>
      </c>
      <c r="D150" s="8" t="s">
        <v>153</v>
      </c>
      <c r="E150" s="8" t="s">
        <v>161</v>
      </c>
      <c r="F150" s="8" t="s">
        <v>89</v>
      </c>
      <c r="G150" s="8" t="s">
        <v>148</v>
      </c>
      <c r="H150" s="8"/>
      <c r="I150" s="8"/>
      <c r="J150" s="9">
        <f t="shared" ref="J150:L152" si="19">J151</f>
        <v>904.56817999999998</v>
      </c>
      <c r="K150" s="9">
        <f t="shared" si="19"/>
        <v>0</v>
      </c>
      <c r="L150" s="9">
        <f t="shared" si="19"/>
        <v>0</v>
      </c>
      <c r="N150" s="437"/>
    </row>
    <row r="151" spans="1:14" ht="43.9" customHeight="1">
      <c r="A151" s="184" t="s">
        <v>503</v>
      </c>
      <c r="B151" s="8" t="s">
        <v>125</v>
      </c>
      <c r="C151" s="8" t="s">
        <v>124</v>
      </c>
      <c r="D151" s="8" t="s">
        <v>153</v>
      </c>
      <c r="E151" s="8" t="s">
        <v>161</v>
      </c>
      <c r="F151" s="8" t="s">
        <v>89</v>
      </c>
      <c r="G151" s="8" t="s">
        <v>148</v>
      </c>
      <c r="H151" s="8" t="s">
        <v>504</v>
      </c>
      <c r="I151" s="8"/>
      <c r="J151" s="9">
        <f t="shared" si="19"/>
        <v>904.56817999999998</v>
      </c>
      <c r="K151" s="9">
        <f t="shared" si="19"/>
        <v>0</v>
      </c>
      <c r="L151" s="9">
        <f t="shared" si="19"/>
        <v>0</v>
      </c>
      <c r="N151" s="437"/>
    </row>
    <row r="152" spans="1:14" ht="43.15" customHeight="1">
      <c r="A152" s="50" t="s">
        <v>290</v>
      </c>
      <c r="B152" s="8" t="s">
        <v>125</v>
      </c>
      <c r="C152" s="8" t="s">
        <v>124</v>
      </c>
      <c r="D152" s="8" t="s">
        <v>153</v>
      </c>
      <c r="E152" s="8" t="s">
        <v>161</v>
      </c>
      <c r="F152" s="8" t="s">
        <v>89</v>
      </c>
      <c r="G152" s="8" t="s">
        <v>148</v>
      </c>
      <c r="H152" s="8" t="s">
        <v>504</v>
      </c>
      <c r="I152" s="8" t="s">
        <v>288</v>
      </c>
      <c r="J152" s="9">
        <f t="shared" si="19"/>
        <v>904.56817999999998</v>
      </c>
      <c r="K152" s="9">
        <f t="shared" si="19"/>
        <v>0</v>
      </c>
      <c r="L152" s="9">
        <f t="shared" si="19"/>
        <v>0</v>
      </c>
      <c r="N152" s="437"/>
    </row>
    <row r="153" spans="1:14" ht="40.15" customHeight="1">
      <c r="A153" s="50" t="s">
        <v>291</v>
      </c>
      <c r="B153" s="8" t="s">
        <v>125</v>
      </c>
      <c r="C153" s="8" t="s">
        <v>124</v>
      </c>
      <c r="D153" s="8" t="s">
        <v>153</v>
      </c>
      <c r="E153" s="8" t="s">
        <v>161</v>
      </c>
      <c r="F153" s="8" t="s">
        <v>89</v>
      </c>
      <c r="G153" s="8" t="s">
        <v>148</v>
      </c>
      <c r="H153" s="8" t="s">
        <v>504</v>
      </c>
      <c r="I153" s="8" t="s">
        <v>289</v>
      </c>
      <c r="J153" s="9">
        <v>904.56817999999998</v>
      </c>
      <c r="K153" s="9">
        <v>0</v>
      </c>
      <c r="L153" s="9">
        <v>0</v>
      </c>
      <c r="M153" s="583"/>
      <c r="N153" s="583"/>
    </row>
    <row r="154" spans="1:14" ht="27.6" customHeight="1">
      <c r="A154" s="155" t="s">
        <v>101</v>
      </c>
      <c r="B154" s="2">
        <v>900</v>
      </c>
      <c r="C154" s="2" t="s">
        <v>124</v>
      </c>
      <c r="D154" s="2">
        <v>12</v>
      </c>
      <c r="E154" s="2"/>
      <c r="F154" s="8"/>
      <c r="G154" s="2"/>
      <c r="H154" s="18"/>
      <c r="I154" s="32"/>
      <c r="J154" s="9">
        <f>J155</f>
        <v>5</v>
      </c>
      <c r="K154" s="9">
        <f>K155</f>
        <v>5</v>
      </c>
      <c r="L154" s="9">
        <f>L155</f>
        <v>5</v>
      </c>
      <c r="N154" s="58"/>
    </row>
    <row r="155" spans="1:14" ht="58.15" customHeight="1">
      <c r="A155" s="50" t="s">
        <v>466</v>
      </c>
      <c r="B155" s="2">
        <v>900</v>
      </c>
      <c r="C155" s="2" t="s">
        <v>124</v>
      </c>
      <c r="D155" s="2">
        <v>12</v>
      </c>
      <c r="E155" s="2">
        <v>29</v>
      </c>
      <c r="F155" s="8" t="s">
        <v>89</v>
      </c>
      <c r="G155" s="8"/>
      <c r="H155" s="8"/>
      <c r="I155" s="32"/>
      <c r="J155" s="9">
        <f>J157</f>
        <v>5</v>
      </c>
      <c r="K155" s="9">
        <f>K157</f>
        <v>5</v>
      </c>
      <c r="L155" s="9">
        <f>L157</f>
        <v>5</v>
      </c>
      <c r="M155" s="604"/>
      <c r="N155" s="58"/>
    </row>
    <row r="156" spans="1:14" ht="38.450000000000003" customHeight="1">
      <c r="A156" s="203" t="s">
        <v>27</v>
      </c>
      <c r="B156" s="2">
        <v>900</v>
      </c>
      <c r="C156" s="2" t="s">
        <v>124</v>
      </c>
      <c r="D156" s="2">
        <v>12</v>
      </c>
      <c r="E156" s="8" t="s">
        <v>209</v>
      </c>
      <c r="F156" s="8" t="s">
        <v>89</v>
      </c>
      <c r="G156" s="8" t="s">
        <v>123</v>
      </c>
      <c r="H156" s="19"/>
      <c r="I156" s="34"/>
      <c r="J156" s="9">
        <f t="shared" ref="J156:L158" si="20">J157</f>
        <v>5</v>
      </c>
      <c r="K156" s="9">
        <f t="shared" si="20"/>
        <v>5</v>
      </c>
      <c r="L156" s="9">
        <f t="shared" si="20"/>
        <v>5</v>
      </c>
      <c r="N156" s="58"/>
    </row>
    <row r="157" spans="1:14" ht="31.9" customHeight="1">
      <c r="A157" s="50" t="s">
        <v>28</v>
      </c>
      <c r="B157" s="2">
        <v>900</v>
      </c>
      <c r="C157" s="2" t="s">
        <v>124</v>
      </c>
      <c r="D157" s="2">
        <v>12</v>
      </c>
      <c r="E157" s="8" t="s">
        <v>209</v>
      </c>
      <c r="F157" s="8" t="s">
        <v>89</v>
      </c>
      <c r="G157" s="8" t="s">
        <v>123</v>
      </c>
      <c r="H157" s="19" t="s">
        <v>178</v>
      </c>
      <c r="I157" s="34"/>
      <c r="J157" s="9">
        <f t="shared" si="20"/>
        <v>5</v>
      </c>
      <c r="K157" s="9">
        <f t="shared" si="20"/>
        <v>5</v>
      </c>
      <c r="L157" s="9">
        <f t="shared" si="20"/>
        <v>5</v>
      </c>
      <c r="N157" s="58"/>
    </row>
    <row r="158" spans="1:14" ht="32.450000000000003" customHeight="1">
      <c r="A158" s="50" t="s">
        <v>290</v>
      </c>
      <c r="B158" s="2">
        <v>900</v>
      </c>
      <c r="C158" s="2" t="s">
        <v>124</v>
      </c>
      <c r="D158" s="2">
        <v>12</v>
      </c>
      <c r="E158" s="8" t="s">
        <v>209</v>
      </c>
      <c r="F158" s="8" t="s">
        <v>89</v>
      </c>
      <c r="G158" s="8" t="s">
        <v>123</v>
      </c>
      <c r="H158" s="19" t="s">
        <v>178</v>
      </c>
      <c r="I158" s="34">
        <v>200</v>
      </c>
      <c r="J158" s="9">
        <f t="shared" si="20"/>
        <v>5</v>
      </c>
      <c r="K158" s="9">
        <f t="shared" si="20"/>
        <v>5</v>
      </c>
      <c r="L158" s="9">
        <f t="shared" si="20"/>
        <v>5</v>
      </c>
      <c r="N158" s="58"/>
    </row>
    <row r="159" spans="1:14" ht="36.75" customHeight="1">
      <c r="A159" s="50" t="s">
        <v>291</v>
      </c>
      <c r="B159" s="2">
        <v>900</v>
      </c>
      <c r="C159" s="2" t="s">
        <v>124</v>
      </c>
      <c r="D159" s="2">
        <v>12</v>
      </c>
      <c r="E159" s="8" t="s">
        <v>209</v>
      </c>
      <c r="F159" s="8" t="s">
        <v>89</v>
      </c>
      <c r="G159" s="8" t="s">
        <v>123</v>
      </c>
      <c r="H159" s="19" t="s">
        <v>178</v>
      </c>
      <c r="I159" s="34">
        <v>240</v>
      </c>
      <c r="J159" s="9">
        <v>5</v>
      </c>
      <c r="K159" s="9">
        <v>5</v>
      </c>
      <c r="L159" s="9">
        <v>5</v>
      </c>
      <c r="N159" s="58"/>
    </row>
    <row r="160" spans="1:14" ht="22.15" customHeight="1">
      <c r="A160" s="50" t="s">
        <v>197</v>
      </c>
      <c r="B160" s="2">
        <v>900</v>
      </c>
      <c r="C160" s="11" t="s">
        <v>150</v>
      </c>
      <c r="D160" s="2"/>
      <c r="E160" s="8"/>
      <c r="F160" s="8"/>
      <c r="G160" s="8"/>
      <c r="H160" s="19"/>
      <c r="I160" s="20"/>
      <c r="J160" s="554">
        <f>J161+J173</f>
        <v>5320.7960000000003</v>
      </c>
      <c r="K160" s="554">
        <f>K161+K173</f>
        <v>922.6</v>
      </c>
      <c r="L160" s="554">
        <f>L161+L173</f>
        <v>922.6</v>
      </c>
      <c r="N160" s="56"/>
    </row>
    <row r="161" spans="1:14" ht="22.15" customHeight="1">
      <c r="A161" s="50" t="s">
        <v>234</v>
      </c>
      <c r="B161" s="2">
        <v>900</v>
      </c>
      <c r="C161" s="11" t="s">
        <v>150</v>
      </c>
      <c r="D161" s="11" t="s">
        <v>123</v>
      </c>
      <c r="E161" s="8"/>
      <c r="F161" s="8"/>
      <c r="G161" s="8"/>
      <c r="H161" s="19"/>
      <c r="I161" s="20"/>
      <c r="J161" s="554">
        <f>J162+J168</f>
        <v>4410.6959999999999</v>
      </c>
      <c r="K161" s="554">
        <f>K162</f>
        <v>12.5</v>
      </c>
      <c r="L161" s="554">
        <f>L162</f>
        <v>12.5</v>
      </c>
      <c r="N161" s="56"/>
    </row>
    <row r="162" spans="1:14" ht="47.45" customHeight="1">
      <c r="A162" s="181" t="s">
        <v>385</v>
      </c>
      <c r="B162" s="2">
        <v>900</v>
      </c>
      <c r="C162" s="11" t="s">
        <v>150</v>
      </c>
      <c r="D162" s="11" t="s">
        <v>123</v>
      </c>
      <c r="E162" s="8" t="s">
        <v>124</v>
      </c>
      <c r="F162" s="8"/>
      <c r="G162" s="8"/>
      <c r="H162" s="19"/>
      <c r="I162" s="20"/>
      <c r="J162" s="9">
        <f>J165</f>
        <v>12</v>
      </c>
      <c r="K162" s="9">
        <f>K165</f>
        <v>12.5</v>
      </c>
      <c r="L162" s="9">
        <f>L165</f>
        <v>12.5</v>
      </c>
      <c r="N162" s="56"/>
    </row>
    <row r="163" spans="1:14" ht="60.6" customHeight="1">
      <c r="A163" s="186" t="s">
        <v>34</v>
      </c>
      <c r="B163" s="2">
        <v>900</v>
      </c>
      <c r="C163" s="11" t="s">
        <v>150</v>
      </c>
      <c r="D163" s="11" t="s">
        <v>123</v>
      </c>
      <c r="E163" s="8" t="s">
        <v>124</v>
      </c>
      <c r="F163" s="8" t="s">
        <v>112</v>
      </c>
      <c r="G163" s="8"/>
      <c r="H163" s="19"/>
      <c r="I163" s="20"/>
      <c r="J163" s="554">
        <f>J164</f>
        <v>12</v>
      </c>
      <c r="K163" s="554">
        <f>K164</f>
        <v>12.5</v>
      </c>
      <c r="L163" s="554">
        <f>L164</f>
        <v>12.5</v>
      </c>
      <c r="N163" s="56"/>
    </row>
    <row r="164" spans="1:14" ht="46.9" customHeight="1">
      <c r="A164" s="555" t="s">
        <v>469</v>
      </c>
      <c r="B164" s="2">
        <v>900</v>
      </c>
      <c r="C164" s="11" t="s">
        <v>150</v>
      </c>
      <c r="D164" s="11" t="s">
        <v>123</v>
      </c>
      <c r="E164" s="8" t="s">
        <v>124</v>
      </c>
      <c r="F164" s="8" t="s">
        <v>112</v>
      </c>
      <c r="G164" s="8" t="s">
        <v>150</v>
      </c>
      <c r="H164" s="19"/>
      <c r="I164" s="20"/>
      <c r="J164" s="554">
        <f t="shared" ref="J164:L166" si="21">J165</f>
        <v>12</v>
      </c>
      <c r="K164" s="9">
        <f t="shared" si="21"/>
        <v>12.5</v>
      </c>
      <c r="L164" s="9">
        <f t="shared" si="21"/>
        <v>12.5</v>
      </c>
      <c r="N164" s="56"/>
    </row>
    <row r="165" spans="1:14" ht="29.45" customHeight="1">
      <c r="A165" s="50" t="s">
        <v>235</v>
      </c>
      <c r="B165" s="2">
        <v>900</v>
      </c>
      <c r="C165" s="11" t="s">
        <v>150</v>
      </c>
      <c r="D165" s="11" t="s">
        <v>123</v>
      </c>
      <c r="E165" s="8" t="s">
        <v>124</v>
      </c>
      <c r="F165" s="8" t="s">
        <v>112</v>
      </c>
      <c r="G165" s="8" t="s">
        <v>150</v>
      </c>
      <c r="H165" s="19" t="s">
        <v>236</v>
      </c>
      <c r="I165" s="20"/>
      <c r="J165" s="554">
        <f t="shared" si="21"/>
        <v>12</v>
      </c>
      <c r="K165" s="9">
        <f t="shared" si="21"/>
        <v>12.5</v>
      </c>
      <c r="L165" s="9">
        <f t="shared" si="21"/>
        <v>12.5</v>
      </c>
      <c r="N165" s="56"/>
    </row>
    <row r="166" spans="1:14" ht="42" customHeight="1">
      <c r="A166" s="50" t="s">
        <v>290</v>
      </c>
      <c r="B166" s="2">
        <v>900</v>
      </c>
      <c r="C166" s="11" t="s">
        <v>150</v>
      </c>
      <c r="D166" s="11" t="s">
        <v>123</v>
      </c>
      <c r="E166" s="8" t="s">
        <v>124</v>
      </c>
      <c r="F166" s="8" t="s">
        <v>112</v>
      </c>
      <c r="G166" s="8" t="s">
        <v>150</v>
      </c>
      <c r="H166" s="19" t="s">
        <v>236</v>
      </c>
      <c r="I166" s="20">
        <v>200</v>
      </c>
      <c r="J166" s="554">
        <f t="shared" si="21"/>
        <v>12</v>
      </c>
      <c r="K166" s="9">
        <f t="shared" si="21"/>
        <v>12.5</v>
      </c>
      <c r="L166" s="9">
        <f t="shared" si="21"/>
        <v>12.5</v>
      </c>
      <c r="N166" s="56"/>
    </row>
    <row r="167" spans="1:14" ht="40.5" customHeight="1">
      <c r="A167" s="50" t="s">
        <v>291</v>
      </c>
      <c r="B167" s="2">
        <v>900</v>
      </c>
      <c r="C167" s="11" t="s">
        <v>150</v>
      </c>
      <c r="D167" s="11" t="s">
        <v>123</v>
      </c>
      <c r="E167" s="8" t="s">
        <v>124</v>
      </c>
      <c r="F167" s="8" t="s">
        <v>112</v>
      </c>
      <c r="G167" s="8" t="s">
        <v>150</v>
      </c>
      <c r="H167" s="19" t="s">
        <v>236</v>
      </c>
      <c r="I167" s="20">
        <v>240</v>
      </c>
      <c r="J167" s="554">
        <v>12</v>
      </c>
      <c r="K167" s="9">
        <v>12.5</v>
      </c>
      <c r="L167" s="9">
        <v>12.5</v>
      </c>
      <c r="N167" s="56"/>
    </row>
    <row r="168" spans="1:14" ht="66.599999999999994" customHeight="1">
      <c r="A168" s="181" t="s">
        <v>510</v>
      </c>
      <c r="B168" s="2">
        <v>900</v>
      </c>
      <c r="C168" s="11" t="s">
        <v>150</v>
      </c>
      <c r="D168" s="11" t="s">
        <v>123</v>
      </c>
      <c r="E168" s="8" t="s">
        <v>496</v>
      </c>
      <c r="F168" s="8"/>
      <c r="G168" s="8"/>
      <c r="H168" s="19"/>
      <c r="I168" s="20"/>
      <c r="J168" s="9">
        <f>J170</f>
        <v>4398.6959999999999</v>
      </c>
      <c r="K168" s="9">
        <f>K170</f>
        <v>0</v>
      </c>
      <c r="L168" s="9">
        <f>L170</f>
        <v>0</v>
      </c>
      <c r="N168" s="56"/>
    </row>
    <row r="169" spans="1:14" ht="40.15" customHeight="1">
      <c r="A169" s="555" t="s">
        <v>512</v>
      </c>
      <c r="B169" s="2">
        <v>900</v>
      </c>
      <c r="C169" s="11" t="s">
        <v>150</v>
      </c>
      <c r="D169" s="11" t="s">
        <v>123</v>
      </c>
      <c r="E169" s="8" t="s">
        <v>496</v>
      </c>
      <c r="F169" s="8" t="s">
        <v>89</v>
      </c>
      <c r="G169" s="8" t="s">
        <v>123</v>
      </c>
      <c r="H169" s="19"/>
      <c r="I169" s="20"/>
      <c r="J169" s="554">
        <f t="shared" ref="J169:L171" si="22">J170</f>
        <v>4398.6959999999999</v>
      </c>
      <c r="K169" s="9">
        <f t="shared" si="22"/>
        <v>0</v>
      </c>
      <c r="L169" s="9">
        <f t="shared" si="22"/>
        <v>0</v>
      </c>
      <c r="N169" s="56"/>
    </row>
    <row r="170" spans="1:14" ht="40.9" customHeight="1">
      <c r="A170" s="50" t="s">
        <v>498</v>
      </c>
      <c r="B170" s="2">
        <v>900</v>
      </c>
      <c r="C170" s="11" t="s">
        <v>150</v>
      </c>
      <c r="D170" s="11" t="s">
        <v>123</v>
      </c>
      <c r="E170" s="8" t="s">
        <v>496</v>
      </c>
      <c r="F170" s="8" t="s">
        <v>89</v>
      </c>
      <c r="G170" s="8" t="s">
        <v>123</v>
      </c>
      <c r="H170" s="19" t="s">
        <v>497</v>
      </c>
      <c r="I170" s="20"/>
      <c r="J170" s="554">
        <f t="shared" si="22"/>
        <v>4398.6959999999999</v>
      </c>
      <c r="K170" s="9">
        <f t="shared" si="22"/>
        <v>0</v>
      </c>
      <c r="L170" s="9">
        <f t="shared" si="22"/>
        <v>0</v>
      </c>
      <c r="N170" s="56"/>
    </row>
    <row r="171" spans="1:14" ht="44.45" customHeight="1">
      <c r="A171" s="146" t="s">
        <v>303</v>
      </c>
      <c r="B171" s="2">
        <v>900</v>
      </c>
      <c r="C171" s="11" t="s">
        <v>150</v>
      </c>
      <c r="D171" s="11" t="s">
        <v>123</v>
      </c>
      <c r="E171" s="8" t="s">
        <v>496</v>
      </c>
      <c r="F171" s="8" t="s">
        <v>89</v>
      </c>
      <c r="G171" s="8" t="s">
        <v>123</v>
      </c>
      <c r="H171" s="19" t="s">
        <v>497</v>
      </c>
      <c r="I171" s="20">
        <v>400</v>
      </c>
      <c r="J171" s="554">
        <f t="shared" si="22"/>
        <v>4398.6959999999999</v>
      </c>
      <c r="K171" s="9">
        <f t="shared" si="22"/>
        <v>0</v>
      </c>
      <c r="L171" s="9">
        <f t="shared" si="22"/>
        <v>0</v>
      </c>
      <c r="N171" s="56"/>
    </row>
    <row r="172" spans="1:14" ht="35.450000000000003" customHeight="1">
      <c r="A172" s="146" t="s">
        <v>304</v>
      </c>
      <c r="B172" s="2">
        <v>900</v>
      </c>
      <c r="C172" s="11" t="s">
        <v>150</v>
      </c>
      <c r="D172" s="11" t="s">
        <v>123</v>
      </c>
      <c r="E172" s="8" t="s">
        <v>496</v>
      </c>
      <c r="F172" s="8" t="s">
        <v>89</v>
      </c>
      <c r="G172" s="8" t="s">
        <v>123</v>
      </c>
      <c r="H172" s="19" t="s">
        <v>497</v>
      </c>
      <c r="I172" s="20">
        <v>410</v>
      </c>
      <c r="J172" s="554">
        <f>3562.88696+835.80904</f>
        <v>4398.6959999999999</v>
      </c>
      <c r="K172" s="9">
        <v>0</v>
      </c>
      <c r="L172" s="9">
        <v>0</v>
      </c>
      <c r="M172" s="437">
        <v>835.80903999999998</v>
      </c>
      <c r="N172" s="56"/>
    </row>
    <row r="173" spans="1:14" ht="40.5" customHeight="1">
      <c r="A173" s="50" t="s">
        <v>492</v>
      </c>
      <c r="B173" s="2">
        <v>900</v>
      </c>
      <c r="C173" s="11" t="s">
        <v>150</v>
      </c>
      <c r="D173" s="11" t="s">
        <v>148</v>
      </c>
      <c r="E173" s="8"/>
      <c r="F173" s="8"/>
      <c r="G173" s="8"/>
      <c r="H173" s="19"/>
      <c r="I173" s="20"/>
      <c r="J173" s="554">
        <f>J174</f>
        <v>910.1</v>
      </c>
      <c r="K173" s="554">
        <f>K174</f>
        <v>910.1</v>
      </c>
      <c r="L173" s="9">
        <f>L174</f>
        <v>910.1</v>
      </c>
      <c r="N173" s="437"/>
    </row>
    <row r="174" spans="1:14" ht="53.45" customHeight="1">
      <c r="A174" s="123" t="s">
        <v>332</v>
      </c>
      <c r="B174" s="2">
        <v>900</v>
      </c>
      <c r="C174" s="11" t="s">
        <v>150</v>
      </c>
      <c r="D174" s="11" t="s">
        <v>148</v>
      </c>
      <c r="E174" s="8" t="s">
        <v>124</v>
      </c>
      <c r="F174" s="8"/>
      <c r="G174" s="8"/>
      <c r="H174" s="19"/>
      <c r="I174" s="20"/>
      <c r="J174" s="554">
        <f>J176</f>
        <v>910.1</v>
      </c>
      <c r="K174" s="9">
        <f>K176</f>
        <v>910.1</v>
      </c>
      <c r="L174" s="9">
        <f>L176</f>
        <v>910.1</v>
      </c>
      <c r="N174" s="437"/>
    </row>
    <row r="175" spans="1:14" ht="58.9" customHeight="1">
      <c r="A175" s="123" t="s">
        <v>34</v>
      </c>
      <c r="B175" s="2">
        <v>900</v>
      </c>
      <c r="C175" s="11" t="s">
        <v>150</v>
      </c>
      <c r="D175" s="11" t="s">
        <v>148</v>
      </c>
      <c r="E175" s="8" t="s">
        <v>124</v>
      </c>
      <c r="F175" s="8" t="s">
        <v>112</v>
      </c>
      <c r="G175" s="8"/>
      <c r="H175" s="19"/>
      <c r="I175" s="20"/>
      <c r="J175" s="554">
        <f t="shared" ref="J175:L176" si="23">J176</f>
        <v>910.1</v>
      </c>
      <c r="K175" s="554">
        <f t="shared" si="23"/>
        <v>910.1</v>
      </c>
      <c r="L175" s="9">
        <f t="shared" si="23"/>
        <v>910.1</v>
      </c>
      <c r="N175" s="437"/>
    </row>
    <row r="176" spans="1:14" ht="39.6" customHeight="1">
      <c r="A176" s="123" t="s">
        <v>493</v>
      </c>
      <c r="B176" s="2">
        <v>900</v>
      </c>
      <c r="C176" s="11" t="s">
        <v>150</v>
      </c>
      <c r="D176" s="11" t="s">
        <v>148</v>
      </c>
      <c r="E176" s="8" t="s">
        <v>124</v>
      </c>
      <c r="F176" s="8" t="s">
        <v>112</v>
      </c>
      <c r="G176" s="8" t="s">
        <v>124</v>
      </c>
      <c r="H176" s="19"/>
      <c r="I176" s="20"/>
      <c r="J176" s="554">
        <f t="shared" si="23"/>
        <v>910.1</v>
      </c>
      <c r="K176" s="554">
        <f t="shared" si="23"/>
        <v>910.1</v>
      </c>
      <c r="L176" s="9">
        <f t="shared" si="23"/>
        <v>910.1</v>
      </c>
      <c r="N176" s="437"/>
    </row>
    <row r="177" spans="1:14" ht="50.45" customHeight="1">
      <c r="A177" s="50" t="s">
        <v>494</v>
      </c>
      <c r="B177" s="2">
        <v>900</v>
      </c>
      <c r="C177" s="11" t="s">
        <v>150</v>
      </c>
      <c r="D177" s="11" t="s">
        <v>148</v>
      </c>
      <c r="E177" s="8" t="s">
        <v>124</v>
      </c>
      <c r="F177" s="8" t="s">
        <v>112</v>
      </c>
      <c r="G177" s="8" t="s">
        <v>124</v>
      </c>
      <c r="H177" s="19" t="s">
        <v>495</v>
      </c>
      <c r="I177" s="20"/>
      <c r="J177" s="554">
        <f>J179</f>
        <v>910.1</v>
      </c>
      <c r="K177" s="554">
        <f>K179</f>
        <v>910.1</v>
      </c>
      <c r="L177" s="9">
        <f>L179</f>
        <v>910.1</v>
      </c>
      <c r="N177" s="437"/>
    </row>
    <row r="178" spans="1:14" ht="46.15" customHeight="1">
      <c r="A178" s="50" t="s">
        <v>290</v>
      </c>
      <c r="B178" s="2">
        <v>900</v>
      </c>
      <c r="C178" s="11" t="s">
        <v>150</v>
      </c>
      <c r="D178" s="11" t="s">
        <v>148</v>
      </c>
      <c r="E178" s="8" t="s">
        <v>124</v>
      </c>
      <c r="F178" s="8" t="s">
        <v>112</v>
      </c>
      <c r="G178" s="8" t="s">
        <v>124</v>
      </c>
      <c r="H178" s="19" t="s">
        <v>495</v>
      </c>
      <c r="I178" s="20">
        <v>200</v>
      </c>
      <c r="J178" s="554">
        <f>J179</f>
        <v>910.1</v>
      </c>
      <c r="K178" s="554">
        <f>K179</f>
        <v>910.1</v>
      </c>
      <c r="L178" s="9">
        <f>L179</f>
        <v>910.1</v>
      </c>
      <c r="N178" s="437"/>
    </row>
    <row r="179" spans="1:14" ht="40.5" customHeight="1">
      <c r="A179" s="50" t="s">
        <v>291</v>
      </c>
      <c r="B179" s="2">
        <v>900</v>
      </c>
      <c r="C179" s="11" t="s">
        <v>150</v>
      </c>
      <c r="D179" s="11" t="s">
        <v>148</v>
      </c>
      <c r="E179" s="8" t="s">
        <v>124</v>
      </c>
      <c r="F179" s="8" t="s">
        <v>112</v>
      </c>
      <c r="G179" s="8" t="s">
        <v>124</v>
      </c>
      <c r="H179" s="19" t="s">
        <v>495</v>
      </c>
      <c r="I179" s="20">
        <v>240</v>
      </c>
      <c r="J179" s="554">
        <v>910.1</v>
      </c>
      <c r="K179" s="554">
        <v>910.1</v>
      </c>
      <c r="L179" s="9">
        <v>910.1</v>
      </c>
      <c r="N179" s="437"/>
    </row>
    <row r="180" spans="1:14" ht="40.5" customHeight="1">
      <c r="A180" s="573" t="s">
        <v>611</v>
      </c>
      <c r="B180" s="2">
        <v>900</v>
      </c>
      <c r="C180" s="11" t="s">
        <v>96</v>
      </c>
      <c r="D180" s="11"/>
      <c r="E180" s="8"/>
      <c r="F180" s="8"/>
      <c r="G180" s="564"/>
      <c r="H180" s="19"/>
      <c r="I180" s="20"/>
      <c r="J180" s="554">
        <f t="shared" ref="J180:L181" si="24">J181</f>
        <v>800</v>
      </c>
      <c r="K180" s="554">
        <f t="shared" si="24"/>
        <v>800</v>
      </c>
      <c r="L180" s="9">
        <f t="shared" si="24"/>
        <v>800</v>
      </c>
      <c r="N180" s="437"/>
    </row>
    <row r="181" spans="1:14" ht="40.5" customHeight="1">
      <c r="A181" s="573" t="s">
        <v>610</v>
      </c>
      <c r="B181" s="2">
        <v>900</v>
      </c>
      <c r="C181" s="11" t="s">
        <v>96</v>
      </c>
      <c r="D181" s="11" t="s">
        <v>150</v>
      </c>
      <c r="E181" s="8"/>
      <c r="F181" s="8"/>
      <c r="G181" s="564"/>
      <c r="H181" s="19"/>
      <c r="I181" s="20"/>
      <c r="J181" s="554">
        <f t="shared" si="24"/>
        <v>800</v>
      </c>
      <c r="K181" s="554">
        <f t="shared" si="24"/>
        <v>800</v>
      </c>
      <c r="L181" s="9">
        <f t="shared" si="24"/>
        <v>800</v>
      </c>
      <c r="N181" s="437"/>
    </row>
    <row r="182" spans="1:14" s="51" customFormat="1" ht="45.6" customHeight="1">
      <c r="A182" s="50" t="s">
        <v>394</v>
      </c>
      <c r="B182" s="2">
        <v>900</v>
      </c>
      <c r="C182" s="11" t="s">
        <v>96</v>
      </c>
      <c r="D182" s="11" t="s">
        <v>150</v>
      </c>
      <c r="E182" s="11" t="s">
        <v>95</v>
      </c>
      <c r="F182" s="11" t="s">
        <v>89</v>
      </c>
      <c r="G182" s="568"/>
      <c r="H182" s="2"/>
      <c r="I182" s="2"/>
      <c r="J182" s="569">
        <f t="shared" ref="J182:L184" si="25">J183</f>
        <v>800</v>
      </c>
      <c r="K182" s="569">
        <f t="shared" si="25"/>
        <v>800</v>
      </c>
      <c r="L182" s="569">
        <f t="shared" si="25"/>
        <v>800</v>
      </c>
      <c r="M182" s="437"/>
      <c r="N182" s="571"/>
    </row>
    <row r="183" spans="1:14" s="51" customFormat="1" ht="57.75" customHeight="1">
      <c r="A183" s="123" t="s">
        <v>393</v>
      </c>
      <c r="B183" s="2">
        <v>900</v>
      </c>
      <c r="C183" s="11" t="s">
        <v>96</v>
      </c>
      <c r="D183" s="11" t="s">
        <v>150</v>
      </c>
      <c r="E183" s="11" t="s">
        <v>95</v>
      </c>
      <c r="F183" s="11" t="s">
        <v>112</v>
      </c>
      <c r="G183" s="568"/>
      <c r="H183" s="2"/>
      <c r="I183" s="2"/>
      <c r="J183" s="569">
        <f>J184</f>
        <v>800</v>
      </c>
      <c r="K183" s="569">
        <f t="shared" si="25"/>
        <v>800</v>
      </c>
      <c r="L183" s="569">
        <f t="shared" si="25"/>
        <v>800</v>
      </c>
      <c r="M183" s="437"/>
      <c r="N183" s="571"/>
    </row>
    <row r="184" spans="1:14" s="51" customFormat="1" ht="28.15" customHeight="1">
      <c r="A184" s="567" t="s">
        <v>608</v>
      </c>
      <c r="B184" s="2">
        <v>900</v>
      </c>
      <c r="C184" s="11" t="s">
        <v>96</v>
      </c>
      <c r="D184" s="11" t="s">
        <v>150</v>
      </c>
      <c r="E184" s="11" t="s">
        <v>95</v>
      </c>
      <c r="F184" s="11" t="s">
        <v>112</v>
      </c>
      <c r="G184" s="568" t="s">
        <v>87</v>
      </c>
      <c r="H184" s="2">
        <v>42050</v>
      </c>
      <c r="I184" s="2"/>
      <c r="J184" s="569">
        <f>J185</f>
        <v>800</v>
      </c>
      <c r="K184" s="569">
        <f t="shared" si="25"/>
        <v>800</v>
      </c>
      <c r="L184" s="569">
        <f t="shared" si="25"/>
        <v>800</v>
      </c>
      <c r="M184" s="437"/>
      <c r="N184" s="571"/>
    </row>
    <row r="185" spans="1:14" s="51" customFormat="1" ht="44.45" customHeight="1">
      <c r="A185" s="50" t="s">
        <v>290</v>
      </c>
      <c r="B185" s="2">
        <v>900</v>
      </c>
      <c r="C185" s="11" t="s">
        <v>96</v>
      </c>
      <c r="D185" s="11" t="s">
        <v>150</v>
      </c>
      <c r="E185" s="11" t="s">
        <v>95</v>
      </c>
      <c r="F185" s="11" t="s">
        <v>112</v>
      </c>
      <c r="G185" s="568" t="s">
        <v>87</v>
      </c>
      <c r="H185" s="2">
        <v>42050</v>
      </c>
      <c r="I185" s="2">
        <v>200</v>
      </c>
      <c r="J185" s="569">
        <f>J186</f>
        <v>800</v>
      </c>
      <c r="K185" s="569">
        <f>K186</f>
        <v>800</v>
      </c>
      <c r="L185" s="569">
        <f>L186</f>
        <v>800</v>
      </c>
      <c r="M185" s="437"/>
      <c r="N185" s="571"/>
    </row>
    <row r="186" spans="1:14" s="51" customFormat="1" ht="36.6" customHeight="1">
      <c r="A186" s="50" t="s">
        <v>291</v>
      </c>
      <c r="B186" s="2">
        <v>900</v>
      </c>
      <c r="C186" s="11" t="s">
        <v>96</v>
      </c>
      <c r="D186" s="11" t="s">
        <v>150</v>
      </c>
      <c r="E186" s="11" t="s">
        <v>95</v>
      </c>
      <c r="F186" s="11" t="s">
        <v>112</v>
      </c>
      <c r="G186" s="568" t="s">
        <v>87</v>
      </c>
      <c r="H186" s="2">
        <v>42050</v>
      </c>
      <c r="I186" s="2">
        <v>240</v>
      </c>
      <c r="J186" s="569">
        <v>800</v>
      </c>
      <c r="K186" s="569">
        <v>800</v>
      </c>
      <c r="L186" s="569">
        <v>800</v>
      </c>
      <c r="M186" s="439"/>
      <c r="N186" s="571"/>
    </row>
    <row r="187" spans="1:14" ht="22.9" customHeight="1">
      <c r="A187" s="50" t="s">
        <v>139</v>
      </c>
      <c r="B187" s="2">
        <v>900</v>
      </c>
      <c r="C187" s="8" t="s">
        <v>151</v>
      </c>
      <c r="D187" s="8"/>
      <c r="E187" s="8"/>
      <c r="F187" s="8"/>
      <c r="G187" s="8"/>
      <c r="H187" s="19"/>
      <c r="I187" s="20"/>
      <c r="J187" s="554">
        <f>J194+J188</f>
        <v>50</v>
      </c>
      <c r="K187" s="9">
        <f>K194+K188</f>
        <v>41.8</v>
      </c>
      <c r="L187" s="9">
        <f>L194+L188</f>
        <v>42.9</v>
      </c>
      <c r="N187" s="56"/>
    </row>
    <row r="188" spans="1:14" ht="22.9" customHeight="1">
      <c r="A188" s="50" t="s">
        <v>156</v>
      </c>
      <c r="B188" s="2">
        <v>900</v>
      </c>
      <c r="C188" s="8" t="s">
        <v>151</v>
      </c>
      <c r="D188" s="8" t="s">
        <v>123</v>
      </c>
      <c r="E188" s="8"/>
      <c r="F188" s="8"/>
      <c r="G188" s="8"/>
      <c r="H188" s="19"/>
      <c r="I188" s="20"/>
      <c r="J188" s="554">
        <f t="shared" ref="J188:L190" si="26">J189</f>
        <v>15</v>
      </c>
      <c r="K188" s="9">
        <f t="shared" si="26"/>
        <v>15</v>
      </c>
      <c r="L188" s="9">
        <f t="shared" si="26"/>
        <v>15</v>
      </c>
      <c r="N188" s="437"/>
    </row>
    <row r="189" spans="1:14" ht="41.45" customHeight="1">
      <c r="A189" s="50" t="s">
        <v>477</v>
      </c>
      <c r="B189" s="2">
        <v>900</v>
      </c>
      <c r="C189" s="8" t="s">
        <v>151</v>
      </c>
      <c r="D189" s="8" t="s">
        <v>123</v>
      </c>
      <c r="E189" s="8" t="s">
        <v>148</v>
      </c>
      <c r="F189" s="8"/>
      <c r="G189" s="8"/>
      <c r="H189" s="19"/>
      <c r="I189" s="20"/>
      <c r="J189" s="554">
        <f t="shared" si="26"/>
        <v>15</v>
      </c>
      <c r="K189" s="9">
        <f t="shared" si="26"/>
        <v>15</v>
      </c>
      <c r="L189" s="9">
        <f t="shared" si="26"/>
        <v>15</v>
      </c>
      <c r="N189" s="437"/>
    </row>
    <row r="190" spans="1:14" ht="24.6" customHeight="1">
      <c r="A190" s="499" t="s">
        <v>185</v>
      </c>
      <c r="B190" s="2">
        <v>900</v>
      </c>
      <c r="C190" s="8" t="s">
        <v>151</v>
      </c>
      <c r="D190" s="8" t="s">
        <v>123</v>
      </c>
      <c r="E190" s="8" t="s">
        <v>148</v>
      </c>
      <c r="F190" s="8" t="s">
        <v>89</v>
      </c>
      <c r="G190" s="8" t="s">
        <v>123</v>
      </c>
      <c r="H190" s="19"/>
      <c r="I190" s="20"/>
      <c r="J190" s="554">
        <f t="shared" si="26"/>
        <v>15</v>
      </c>
      <c r="K190" s="9">
        <f t="shared" si="26"/>
        <v>15</v>
      </c>
      <c r="L190" s="9">
        <f t="shared" si="26"/>
        <v>15</v>
      </c>
      <c r="N190" s="437"/>
    </row>
    <row r="191" spans="1:14" ht="24" customHeight="1">
      <c r="A191" s="50" t="s">
        <v>239</v>
      </c>
      <c r="B191" s="2">
        <v>900</v>
      </c>
      <c r="C191" s="8" t="s">
        <v>151</v>
      </c>
      <c r="D191" s="8" t="s">
        <v>123</v>
      </c>
      <c r="E191" s="8" t="s">
        <v>148</v>
      </c>
      <c r="F191" s="8" t="s">
        <v>89</v>
      </c>
      <c r="G191" s="8" t="s">
        <v>123</v>
      </c>
      <c r="H191" s="8" t="s">
        <v>240</v>
      </c>
      <c r="I191" s="8"/>
      <c r="J191" s="554">
        <f t="shared" ref="J191:L192" si="27">J192</f>
        <v>15</v>
      </c>
      <c r="K191" s="9">
        <f t="shared" si="27"/>
        <v>15</v>
      </c>
      <c r="L191" s="9">
        <f t="shared" si="27"/>
        <v>15</v>
      </c>
      <c r="N191" s="437"/>
    </row>
    <row r="192" spans="1:14" ht="42" customHeight="1">
      <c r="A192" s="50" t="s">
        <v>290</v>
      </c>
      <c r="B192" s="2">
        <v>900</v>
      </c>
      <c r="C192" s="8" t="s">
        <v>151</v>
      </c>
      <c r="D192" s="8" t="s">
        <v>123</v>
      </c>
      <c r="E192" s="8" t="s">
        <v>148</v>
      </c>
      <c r="F192" s="8" t="s">
        <v>89</v>
      </c>
      <c r="G192" s="8" t="s">
        <v>123</v>
      </c>
      <c r="H192" s="8" t="s">
        <v>240</v>
      </c>
      <c r="I192" s="8" t="s">
        <v>288</v>
      </c>
      <c r="J192" s="554">
        <f t="shared" si="27"/>
        <v>15</v>
      </c>
      <c r="K192" s="9">
        <f t="shared" si="27"/>
        <v>15</v>
      </c>
      <c r="L192" s="9">
        <f t="shared" si="27"/>
        <v>15</v>
      </c>
      <c r="N192" s="437"/>
    </row>
    <row r="193" spans="1:14" ht="38.450000000000003" customHeight="1">
      <c r="A193" s="50" t="s">
        <v>291</v>
      </c>
      <c r="B193" s="2">
        <v>900</v>
      </c>
      <c r="C193" s="8" t="s">
        <v>151</v>
      </c>
      <c r="D193" s="8" t="s">
        <v>123</v>
      </c>
      <c r="E193" s="8" t="s">
        <v>148</v>
      </c>
      <c r="F193" s="8" t="s">
        <v>89</v>
      </c>
      <c r="G193" s="8" t="s">
        <v>123</v>
      </c>
      <c r="H193" s="8" t="s">
        <v>240</v>
      </c>
      <c r="I193" s="8" t="s">
        <v>289</v>
      </c>
      <c r="J193" s="9">
        <v>15</v>
      </c>
      <c r="K193" s="9">
        <v>15</v>
      </c>
      <c r="L193" s="9">
        <v>15</v>
      </c>
      <c r="N193" s="437"/>
    </row>
    <row r="194" spans="1:14" ht="23.45" customHeight="1">
      <c r="A194" s="450" t="s">
        <v>7</v>
      </c>
      <c r="B194" s="8" t="s">
        <v>125</v>
      </c>
      <c r="C194" s="8" t="s">
        <v>151</v>
      </c>
      <c r="D194" s="8" t="s">
        <v>151</v>
      </c>
      <c r="E194" s="8"/>
      <c r="F194" s="8"/>
      <c r="G194" s="8"/>
      <c r="H194" s="19"/>
      <c r="I194" s="20"/>
      <c r="J194" s="9">
        <f>J195</f>
        <v>35</v>
      </c>
      <c r="K194" s="9">
        <f>K195</f>
        <v>26.8</v>
      </c>
      <c r="L194" s="9">
        <f>L195</f>
        <v>27.9</v>
      </c>
      <c r="N194" s="58"/>
    </row>
    <row r="195" spans="1:14" ht="44.45" customHeight="1">
      <c r="A195" s="50" t="s">
        <v>476</v>
      </c>
      <c r="B195" s="8" t="s">
        <v>125</v>
      </c>
      <c r="C195" s="8" t="s">
        <v>151</v>
      </c>
      <c r="D195" s="8" t="s">
        <v>151</v>
      </c>
      <c r="E195" s="8" t="s">
        <v>215</v>
      </c>
      <c r="F195" s="8" t="s">
        <v>89</v>
      </c>
      <c r="G195" s="8"/>
      <c r="H195" s="8"/>
      <c r="I195" s="8"/>
      <c r="J195" s="9">
        <f>J197</f>
        <v>35</v>
      </c>
      <c r="K195" s="9">
        <f>K197</f>
        <v>26.8</v>
      </c>
      <c r="L195" s="9">
        <f>L197</f>
        <v>27.9</v>
      </c>
      <c r="N195" s="58"/>
    </row>
    <row r="196" spans="1:14" ht="39.6" customHeight="1">
      <c r="A196" s="108" t="s">
        <v>41</v>
      </c>
      <c r="B196" s="8" t="s">
        <v>125</v>
      </c>
      <c r="C196" s="8" t="s">
        <v>151</v>
      </c>
      <c r="D196" s="8" t="s">
        <v>151</v>
      </c>
      <c r="E196" s="8" t="s">
        <v>215</v>
      </c>
      <c r="F196" s="8" t="s">
        <v>89</v>
      </c>
      <c r="G196" s="8" t="s">
        <v>123</v>
      </c>
      <c r="H196" s="8"/>
      <c r="I196" s="8"/>
      <c r="J196" s="9">
        <f t="shared" ref="J196:L198" si="28">J197</f>
        <v>35</v>
      </c>
      <c r="K196" s="9">
        <f t="shared" si="28"/>
        <v>26.8</v>
      </c>
      <c r="L196" s="9">
        <f t="shared" si="28"/>
        <v>27.9</v>
      </c>
      <c r="N196" s="58"/>
    </row>
    <row r="197" spans="1:14" ht="24" customHeight="1">
      <c r="A197" s="50" t="s">
        <v>91</v>
      </c>
      <c r="B197" s="8" t="s">
        <v>125</v>
      </c>
      <c r="C197" s="8" t="s">
        <v>151</v>
      </c>
      <c r="D197" s="8" t="s">
        <v>151</v>
      </c>
      <c r="E197" s="8" t="s">
        <v>215</v>
      </c>
      <c r="F197" s="8" t="s">
        <v>89</v>
      </c>
      <c r="G197" s="8" t="s">
        <v>123</v>
      </c>
      <c r="H197" s="8" t="s">
        <v>179</v>
      </c>
      <c r="I197" s="8"/>
      <c r="J197" s="9">
        <f t="shared" si="28"/>
        <v>35</v>
      </c>
      <c r="K197" s="9">
        <f t="shared" si="28"/>
        <v>26.8</v>
      </c>
      <c r="L197" s="9">
        <f t="shared" si="28"/>
        <v>27.9</v>
      </c>
      <c r="N197" s="58"/>
    </row>
    <row r="198" spans="1:14" ht="43.15" customHeight="1">
      <c r="A198" s="50" t="s">
        <v>290</v>
      </c>
      <c r="B198" s="8" t="s">
        <v>125</v>
      </c>
      <c r="C198" s="8" t="s">
        <v>151</v>
      </c>
      <c r="D198" s="8" t="s">
        <v>151</v>
      </c>
      <c r="E198" s="8" t="s">
        <v>215</v>
      </c>
      <c r="F198" s="8" t="s">
        <v>89</v>
      </c>
      <c r="G198" s="8" t="s">
        <v>123</v>
      </c>
      <c r="H198" s="8" t="s">
        <v>179</v>
      </c>
      <c r="I198" s="8" t="s">
        <v>288</v>
      </c>
      <c r="J198" s="9">
        <f t="shared" si="28"/>
        <v>35</v>
      </c>
      <c r="K198" s="9">
        <f t="shared" si="28"/>
        <v>26.8</v>
      </c>
      <c r="L198" s="9">
        <f t="shared" si="28"/>
        <v>27.9</v>
      </c>
      <c r="N198" s="58"/>
    </row>
    <row r="199" spans="1:14" ht="40.5" customHeight="1">
      <c r="A199" s="50" t="s">
        <v>291</v>
      </c>
      <c r="B199" s="8" t="s">
        <v>125</v>
      </c>
      <c r="C199" s="8" t="s">
        <v>151</v>
      </c>
      <c r="D199" s="8" t="s">
        <v>151</v>
      </c>
      <c r="E199" s="8" t="s">
        <v>215</v>
      </c>
      <c r="F199" s="8" t="s">
        <v>89</v>
      </c>
      <c r="G199" s="8" t="s">
        <v>123</v>
      </c>
      <c r="H199" s="8" t="s">
        <v>179</v>
      </c>
      <c r="I199" s="8" t="s">
        <v>289</v>
      </c>
      <c r="J199" s="9">
        <f>25.8+9.2</f>
        <v>35</v>
      </c>
      <c r="K199" s="9">
        <v>26.8</v>
      </c>
      <c r="L199" s="9">
        <v>27.9</v>
      </c>
      <c r="N199" s="58"/>
    </row>
    <row r="200" spans="1:14" ht="22.15" customHeight="1">
      <c r="A200" s="50" t="s">
        <v>145</v>
      </c>
      <c r="B200" s="8" t="s">
        <v>125</v>
      </c>
      <c r="C200" s="8" t="s">
        <v>149</v>
      </c>
      <c r="D200" s="8"/>
      <c r="E200" s="8"/>
      <c r="F200" s="8"/>
      <c r="G200" s="8"/>
      <c r="H200" s="8"/>
      <c r="I200" s="8"/>
      <c r="J200" s="9">
        <f>J201+J221+J208</f>
        <v>6372.3649999999998</v>
      </c>
      <c r="K200" s="9">
        <f>K201+K221+K208</f>
        <v>7141.43</v>
      </c>
      <c r="L200" s="9">
        <f>L201+L221+L208</f>
        <v>7040.7300000000005</v>
      </c>
      <c r="N200" s="58"/>
    </row>
    <row r="201" spans="1:14" ht="25.9" customHeight="1">
      <c r="A201" s="50" t="s">
        <v>98</v>
      </c>
      <c r="B201" s="8" t="s">
        <v>125</v>
      </c>
      <c r="C201" s="8" t="s">
        <v>149</v>
      </c>
      <c r="D201" s="8" t="s">
        <v>123</v>
      </c>
      <c r="E201" s="8"/>
      <c r="F201" s="8"/>
      <c r="G201" s="8"/>
      <c r="H201" s="8"/>
      <c r="I201" s="8"/>
      <c r="J201" s="9">
        <f t="shared" ref="J201:L202" si="29">J202</f>
        <v>558</v>
      </c>
      <c r="K201" s="9">
        <f t="shared" si="29"/>
        <v>558</v>
      </c>
      <c r="L201" s="9">
        <f t="shared" si="29"/>
        <v>558</v>
      </c>
      <c r="N201" s="58"/>
    </row>
    <row r="202" spans="1:14" ht="37.9" customHeight="1">
      <c r="A202" s="50" t="s">
        <v>462</v>
      </c>
      <c r="B202" s="8" t="s">
        <v>125</v>
      </c>
      <c r="C202" s="8" t="s">
        <v>149</v>
      </c>
      <c r="D202" s="8" t="s">
        <v>123</v>
      </c>
      <c r="E202" s="8" t="s">
        <v>147</v>
      </c>
      <c r="F202" s="8"/>
      <c r="G202" s="8"/>
      <c r="H202" s="8"/>
      <c r="I202" s="8"/>
      <c r="J202" s="9">
        <f t="shared" si="29"/>
        <v>558</v>
      </c>
      <c r="K202" s="9">
        <f t="shared" si="29"/>
        <v>558</v>
      </c>
      <c r="L202" s="9">
        <f t="shared" si="29"/>
        <v>558</v>
      </c>
      <c r="N202" s="58"/>
    </row>
    <row r="203" spans="1:14" ht="27.6" customHeight="1">
      <c r="A203" s="615" t="s">
        <v>13</v>
      </c>
      <c r="B203" s="8" t="s">
        <v>125</v>
      </c>
      <c r="C203" s="8" t="s">
        <v>149</v>
      </c>
      <c r="D203" s="8" t="s">
        <v>123</v>
      </c>
      <c r="E203" s="8" t="s">
        <v>147</v>
      </c>
      <c r="F203" s="8" t="s">
        <v>112</v>
      </c>
      <c r="G203" s="8"/>
      <c r="H203" s="8"/>
      <c r="I203" s="8"/>
      <c r="J203" s="9">
        <f>J205</f>
        <v>558</v>
      </c>
      <c r="K203" s="9">
        <f>K205</f>
        <v>558</v>
      </c>
      <c r="L203" s="9">
        <f>L205</f>
        <v>558</v>
      </c>
      <c r="N203" s="58"/>
    </row>
    <row r="204" spans="1:14" ht="37.9" customHeight="1">
      <c r="A204" s="207" t="s">
        <v>12</v>
      </c>
      <c r="B204" s="8" t="s">
        <v>125</v>
      </c>
      <c r="C204" s="8" t="s">
        <v>149</v>
      </c>
      <c r="D204" s="8" t="s">
        <v>123</v>
      </c>
      <c r="E204" s="8" t="s">
        <v>147</v>
      </c>
      <c r="F204" s="8" t="s">
        <v>112</v>
      </c>
      <c r="G204" s="8" t="s">
        <v>123</v>
      </c>
      <c r="H204" s="8"/>
      <c r="I204" s="8"/>
      <c r="J204" s="554">
        <f t="shared" ref="J204:L206" si="30">J205</f>
        <v>558</v>
      </c>
      <c r="K204" s="9">
        <f t="shared" si="30"/>
        <v>558</v>
      </c>
      <c r="L204" s="9">
        <f t="shared" si="30"/>
        <v>558</v>
      </c>
      <c r="N204" s="58"/>
    </row>
    <row r="205" spans="1:14" ht="42" customHeight="1">
      <c r="A205" s="50" t="s">
        <v>1</v>
      </c>
      <c r="B205" s="8" t="s">
        <v>125</v>
      </c>
      <c r="C205" s="8" t="s">
        <v>149</v>
      </c>
      <c r="D205" s="8" t="s">
        <v>123</v>
      </c>
      <c r="E205" s="8" t="s">
        <v>147</v>
      </c>
      <c r="F205" s="8" t="s">
        <v>112</v>
      </c>
      <c r="G205" s="8" t="s">
        <v>123</v>
      </c>
      <c r="H205" s="8" t="s">
        <v>180</v>
      </c>
      <c r="I205" s="8"/>
      <c r="J205" s="554">
        <f t="shared" si="30"/>
        <v>558</v>
      </c>
      <c r="K205" s="9">
        <f t="shared" si="30"/>
        <v>558</v>
      </c>
      <c r="L205" s="9">
        <f t="shared" si="30"/>
        <v>558</v>
      </c>
      <c r="N205" s="58"/>
    </row>
    <row r="206" spans="1:14" ht="27" customHeight="1">
      <c r="A206" s="123" t="s">
        <v>297</v>
      </c>
      <c r="B206" s="8" t="s">
        <v>125</v>
      </c>
      <c r="C206" s="8" t="s">
        <v>149</v>
      </c>
      <c r="D206" s="8" t="s">
        <v>123</v>
      </c>
      <c r="E206" s="8" t="s">
        <v>147</v>
      </c>
      <c r="F206" s="8" t="s">
        <v>112</v>
      </c>
      <c r="G206" s="8" t="s">
        <v>123</v>
      </c>
      <c r="H206" s="8" t="s">
        <v>180</v>
      </c>
      <c r="I206" s="8" t="s">
        <v>296</v>
      </c>
      <c r="J206" s="554">
        <f t="shared" si="30"/>
        <v>558</v>
      </c>
      <c r="K206" s="9">
        <f t="shared" si="30"/>
        <v>558</v>
      </c>
      <c r="L206" s="9">
        <f t="shared" si="30"/>
        <v>558</v>
      </c>
      <c r="N206" s="58"/>
    </row>
    <row r="207" spans="1:14" ht="23.45" customHeight="1">
      <c r="A207" s="123" t="s">
        <v>299</v>
      </c>
      <c r="B207" s="8" t="s">
        <v>125</v>
      </c>
      <c r="C207" s="8" t="s">
        <v>149</v>
      </c>
      <c r="D207" s="8" t="s">
        <v>123</v>
      </c>
      <c r="E207" s="8" t="s">
        <v>147</v>
      </c>
      <c r="F207" s="8" t="s">
        <v>112</v>
      </c>
      <c r="G207" s="8" t="s">
        <v>123</v>
      </c>
      <c r="H207" s="8" t="s">
        <v>180</v>
      </c>
      <c r="I207" s="8" t="s">
        <v>298</v>
      </c>
      <c r="J207" s="9">
        <v>558</v>
      </c>
      <c r="K207" s="9">
        <v>558</v>
      </c>
      <c r="L207" s="9">
        <v>558</v>
      </c>
      <c r="N207" s="58"/>
    </row>
    <row r="208" spans="1:14" ht="22.15" customHeight="1">
      <c r="A208" s="108" t="s">
        <v>155</v>
      </c>
      <c r="B208" s="8" t="s">
        <v>125</v>
      </c>
      <c r="C208" s="8" t="s">
        <v>149</v>
      </c>
      <c r="D208" s="8" t="s">
        <v>147</v>
      </c>
      <c r="E208" s="8"/>
      <c r="F208" s="8"/>
      <c r="G208" s="8"/>
      <c r="H208" s="8"/>
      <c r="I208" s="8"/>
      <c r="J208" s="9">
        <f>J218+J209</f>
        <v>2149.1</v>
      </c>
      <c r="K208" s="9">
        <f>K218</f>
        <v>613.29999999999995</v>
      </c>
      <c r="L208" s="9">
        <f>L218</f>
        <v>512.6</v>
      </c>
      <c r="N208" s="58"/>
    </row>
    <row r="209" spans="1:14" ht="42.75" customHeight="1">
      <c r="A209" s="181" t="s">
        <v>385</v>
      </c>
      <c r="B209" s="2">
        <v>900</v>
      </c>
      <c r="C209" s="2" t="s">
        <v>149</v>
      </c>
      <c r="D209" s="2" t="s">
        <v>147</v>
      </c>
      <c r="E209" s="11" t="s">
        <v>124</v>
      </c>
      <c r="F209" s="2"/>
      <c r="G209" s="2"/>
      <c r="H209" s="21"/>
      <c r="I209" s="32"/>
      <c r="J209" s="554">
        <f>SUM(J211)</f>
        <v>1635.6</v>
      </c>
      <c r="K209" s="554">
        <f>SUM(K211)</f>
        <v>0</v>
      </c>
      <c r="L209" s="9">
        <f>SUM(L211)</f>
        <v>0</v>
      </c>
      <c r="N209" s="58"/>
    </row>
    <row r="210" spans="1:14" ht="25.9" customHeight="1">
      <c r="A210" s="111" t="s">
        <v>488</v>
      </c>
      <c r="B210" s="2">
        <v>900</v>
      </c>
      <c r="C210" s="2" t="s">
        <v>149</v>
      </c>
      <c r="D210" s="2" t="s">
        <v>147</v>
      </c>
      <c r="E210" s="11" t="s">
        <v>124</v>
      </c>
      <c r="F210" s="2">
        <v>2</v>
      </c>
      <c r="G210" s="2"/>
      <c r="H210" s="21"/>
      <c r="I210" s="32"/>
      <c r="J210" s="554">
        <f t="shared" ref="J210:L213" si="31">J211</f>
        <v>1635.6</v>
      </c>
      <c r="K210" s="554">
        <f t="shared" si="31"/>
        <v>0</v>
      </c>
      <c r="L210" s="9">
        <f t="shared" si="31"/>
        <v>0</v>
      </c>
      <c r="N210" s="58"/>
    </row>
    <row r="211" spans="1:14" ht="27.6" customHeight="1">
      <c r="A211" s="182" t="s">
        <v>489</v>
      </c>
      <c r="B211" s="2">
        <v>900</v>
      </c>
      <c r="C211" s="2" t="s">
        <v>149</v>
      </c>
      <c r="D211" s="2" t="s">
        <v>147</v>
      </c>
      <c r="E211" s="11" t="s">
        <v>124</v>
      </c>
      <c r="F211" s="2">
        <v>2</v>
      </c>
      <c r="G211" s="8" t="s">
        <v>123</v>
      </c>
      <c r="H211" s="21"/>
      <c r="I211" s="32"/>
      <c r="J211" s="554">
        <f t="shared" si="31"/>
        <v>1635.6</v>
      </c>
      <c r="K211" s="554">
        <f t="shared" si="31"/>
        <v>0</v>
      </c>
      <c r="L211" s="9">
        <f t="shared" si="31"/>
        <v>0</v>
      </c>
      <c r="N211" s="58"/>
    </row>
    <row r="212" spans="1:14" ht="39.75" customHeight="1">
      <c r="A212" s="50" t="s">
        <v>490</v>
      </c>
      <c r="B212" s="2">
        <v>900</v>
      </c>
      <c r="C212" s="2" t="s">
        <v>149</v>
      </c>
      <c r="D212" s="2" t="s">
        <v>147</v>
      </c>
      <c r="E212" s="11" t="s">
        <v>124</v>
      </c>
      <c r="F212" s="2">
        <v>2</v>
      </c>
      <c r="G212" s="8" t="s">
        <v>123</v>
      </c>
      <c r="H212" s="2" t="s">
        <v>491</v>
      </c>
      <c r="I212" s="32"/>
      <c r="J212" s="554">
        <f t="shared" si="31"/>
        <v>1635.6</v>
      </c>
      <c r="K212" s="554">
        <f t="shared" si="31"/>
        <v>0</v>
      </c>
      <c r="L212" s="9">
        <f t="shared" si="31"/>
        <v>0</v>
      </c>
      <c r="N212" s="58"/>
    </row>
    <row r="213" spans="1:14" ht="24.6" customHeight="1">
      <c r="A213" s="123" t="s">
        <v>297</v>
      </c>
      <c r="B213" s="2">
        <v>900</v>
      </c>
      <c r="C213" s="2" t="s">
        <v>149</v>
      </c>
      <c r="D213" s="2" t="s">
        <v>147</v>
      </c>
      <c r="E213" s="11" t="s">
        <v>124</v>
      </c>
      <c r="F213" s="2">
        <v>2</v>
      </c>
      <c r="G213" s="8" t="s">
        <v>123</v>
      </c>
      <c r="H213" s="2" t="s">
        <v>491</v>
      </c>
      <c r="I213" s="32">
        <v>300</v>
      </c>
      <c r="J213" s="554">
        <f t="shared" si="31"/>
        <v>1635.6</v>
      </c>
      <c r="K213" s="554">
        <f t="shared" si="31"/>
        <v>0</v>
      </c>
      <c r="L213" s="9">
        <f t="shared" si="31"/>
        <v>0</v>
      </c>
      <c r="N213" s="58"/>
    </row>
    <row r="214" spans="1:14" ht="37.15" customHeight="1">
      <c r="A214" s="50" t="s">
        <v>314</v>
      </c>
      <c r="B214" s="2">
        <v>900</v>
      </c>
      <c r="C214" s="2" t="s">
        <v>149</v>
      </c>
      <c r="D214" s="2" t="s">
        <v>147</v>
      </c>
      <c r="E214" s="11" t="s">
        <v>124</v>
      </c>
      <c r="F214" s="2">
        <v>2</v>
      </c>
      <c r="G214" s="8" t="s">
        <v>123</v>
      </c>
      <c r="H214" s="2" t="s">
        <v>491</v>
      </c>
      <c r="I214" s="32">
        <v>320</v>
      </c>
      <c r="J214" s="665">
        <v>1635.6</v>
      </c>
      <c r="K214" s="9"/>
      <c r="L214" s="9"/>
      <c r="N214" s="58"/>
    </row>
    <row r="215" spans="1:14" ht="57.6" customHeight="1">
      <c r="A215" s="108" t="s">
        <v>331</v>
      </c>
      <c r="B215" s="8" t="s">
        <v>125</v>
      </c>
      <c r="C215" s="8" t="s">
        <v>149</v>
      </c>
      <c r="D215" s="8" t="s">
        <v>147</v>
      </c>
      <c r="E215" s="8" t="s">
        <v>152</v>
      </c>
      <c r="F215" s="8"/>
      <c r="G215" s="8"/>
      <c r="H215" s="8"/>
      <c r="I215" s="8"/>
      <c r="J215" s="9">
        <f t="shared" ref="J215:L217" si="32">J216</f>
        <v>513.5</v>
      </c>
      <c r="K215" s="9">
        <f t="shared" si="32"/>
        <v>613.29999999999995</v>
      </c>
      <c r="L215" s="9">
        <f t="shared" si="32"/>
        <v>512.6</v>
      </c>
      <c r="N215" s="58"/>
    </row>
    <row r="216" spans="1:14" ht="22.15" customHeight="1">
      <c r="A216" s="123" t="s">
        <v>174</v>
      </c>
      <c r="B216" s="8" t="s">
        <v>125</v>
      </c>
      <c r="C216" s="8" t="s">
        <v>149</v>
      </c>
      <c r="D216" s="8" t="s">
        <v>147</v>
      </c>
      <c r="E216" s="8" t="s">
        <v>152</v>
      </c>
      <c r="F216" s="8" t="s">
        <v>459</v>
      </c>
      <c r="G216" s="8"/>
      <c r="H216" s="8"/>
      <c r="I216" s="8"/>
      <c r="J216" s="9">
        <f t="shared" si="32"/>
        <v>513.5</v>
      </c>
      <c r="K216" s="9">
        <f t="shared" si="32"/>
        <v>613.29999999999995</v>
      </c>
      <c r="L216" s="9">
        <f t="shared" si="32"/>
        <v>512.6</v>
      </c>
      <c r="N216" s="58"/>
    </row>
    <row r="217" spans="1:14" ht="86.45" customHeight="1">
      <c r="A217" s="50" t="s">
        <v>211</v>
      </c>
      <c r="B217" s="8" t="s">
        <v>125</v>
      </c>
      <c r="C217" s="8" t="s">
        <v>149</v>
      </c>
      <c r="D217" s="8" t="s">
        <v>147</v>
      </c>
      <c r="E217" s="8" t="s">
        <v>152</v>
      </c>
      <c r="F217" s="8" t="s">
        <v>459</v>
      </c>
      <c r="G217" s="8" t="s">
        <v>123</v>
      </c>
      <c r="H217" s="8"/>
      <c r="I217" s="8"/>
      <c r="J217" s="9">
        <f t="shared" si="32"/>
        <v>513.5</v>
      </c>
      <c r="K217" s="9">
        <f t="shared" si="32"/>
        <v>613.29999999999995</v>
      </c>
      <c r="L217" s="9">
        <f t="shared" si="32"/>
        <v>512.6</v>
      </c>
      <c r="N217" s="58"/>
    </row>
    <row r="218" spans="1:14" ht="166.15" customHeight="1">
      <c r="A218" s="452" t="s">
        <v>406</v>
      </c>
      <c r="B218" s="8" t="s">
        <v>125</v>
      </c>
      <c r="C218" s="8" t="s">
        <v>149</v>
      </c>
      <c r="D218" s="8" t="s">
        <v>147</v>
      </c>
      <c r="E218" s="8" t="s">
        <v>152</v>
      </c>
      <c r="F218" s="8" t="s">
        <v>459</v>
      </c>
      <c r="G218" s="8" t="s">
        <v>123</v>
      </c>
      <c r="H218" s="8" t="s">
        <v>176</v>
      </c>
      <c r="I218" s="8"/>
      <c r="J218" s="9">
        <f>J220</f>
        <v>513.5</v>
      </c>
      <c r="K218" s="9">
        <f>K220</f>
        <v>613.29999999999995</v>
      </c>
      <c r="L218" s="9">
        <f>L220</f>
        <v>512.6</v>
      </c>
      <c r="N218" s="58"/>
    </row>
    <row r="219" spans="1:14" ht="23.45" customHeight="1">
      <c r="A219" s="123" t="s">
        <v>297</v>
      </c>
      <c r="B219" s="8" t="s">
        <v>125</v>
      </c>
      <c r="C219" s="8" t="s">
        <v>149</v>
      </c>
      <c r="D219" s="8" t="s">
        <v>147</v>
      </c>
      <c r="E219" s="8" t="s">
        <v>152</v>
      </c>
      <c r="F219" s="8" t="s">
        <v>459</v>
      </c>
      <c r="G219" s="8" t="s">
        <v>123</v>
      </c>
      <c r="H219" s="8" t="s">
        <v>176</v>
      </c>
      <c r="I219" s="8" t="s">
        <v>296</v>
      </c>
      <c r="J219" s="9">
        <f>J220</f>
        <v>513.5</v>
      </c>
      <c r="K219" s="9">
        <f>K220</f>
        <v>613.29999999999995</v>
      </c>
      <c r="L219" s="9">
        <f>L220</f>
        <v>512.6</v>
      </c>
      <c r="N219" s="58"/>
    </row>
    <row r="220" spans="1:14" ht="25.15" customHeight="1">
      <c r="A220" s="123" t="s">
        <v>299</v>
      </c>
      <c r="B220" s="8" t="s">
        <v>125</v>
      </c>
      <c r="C220" s="8" t="s">
        <v>149</v>
      </c>
      <c r="D220" s="8" t="s">
        <v>147</v>
      </c>
      <c r="E220" s="8" t="s">
        <v>152</v>
      </c>
      <c r="F220" s="8" t="s">
        <v>459</v>
      </c>
      <c r="G220" s="8" t="s">
        <v>123</v>
      </c>
      <c r="H220" s="8" t="s">
        <v>176</v>
      </c>
      <c r="I220" s="8" t="s">
        <v>298</v>
      </c>
      <c r="J220" s="9">
        <v>513.5</v>
      </c>
      <c r="K220" s="9">
        <v>613.29999999999995</v>
      </c>
      <c r="L220" s="9">
        <v>512.6</v>
      </c>
      <c r="N220" s="58"/>
    </row>
    <row r="221" spans="1:14" ht="26.45" customHeight="1">
      <c r="A221" s="50" t="s">
        <v>158</v>
      </c>
      <c r="B221" s="8" t="s">
        <v>125</v>
      </c>
      <c r="C221" s="8" t="s">
        <v>149</v>
      </c>
      <c r="D221" s="8" t="s">
        <v>124</v>
      </c>
      <c r="E221" s="8"/>
      <c r="F221" s="8"/>
      <c r="G221" s="8"/>
      <c r="H221" s="8"/>
      <c r="I221" s="8"/>
      <c r="J221" s="554">
        <f>J222+J228</f>
        <v>3665.2649999999999</v>
      </c>
      <c r="K221" s="554">
        <f>K222+K228</f>
        <v>5970.13</v>
      </c>
      <c r="L221" s="554">
        <f>L222+L228</f>
        <v>5970.13</v>
      </c>
      <c r="N221" s="58"/>
    </row>
    <row r="222" spans="1:14" ht="50.45" customHeight="1">
      <c r="A222" s="50" t="s">
        <v>477</v>
      </c>
      <c r="B222" s="8" t="s">
        <v>125</v>
      </c>
      <c r="C222" s="8" t="s">
        <v>149</v>
      </c>
      <c r="D222" s="8" t="s">
        <v>124</v>
      </c>
      <c r="E222" s="8" t="s">
        <v>148</v>
      </c>
      <c r="F222" s="8"/>
      <c r="G222" s="8"/>
      <c r="H222" s="8"/>
      <c r="I222" s="8"/>
      <c r="J222" s="554">
        <f t="shared" ref="J222:L224" si="33">J223</f>
        <v>1419.3000000000002</v>
      </c>
      <c r="K222" s="9">
        <f t="shared" si="33"/>
        <v>1582.3000000000002</v>
      </c>
      <c r="L222" s="9">
        <f t="shared" si="33"/>
        <v>1582.3000000000002</v>
      </c>
      <c r="M222" s="604"/>
      <c r="N222" s="58"/>
    </row>
    <row r="223" spans="1:14" ht="59.25" customHeight="1">
      <c r="A223" s="123" t="s">
        <v>212</v>
      </c>
      <c r="B223" s="8" t="s">
        <v>125</v>
      </c>
      <c r="C223" s="8" t="s">
        <v>149</v>
      </c>
      <c r="D223" s="8" t="s">
        <v>124</v>
      </c>
      <c r="E223" s="8" t="s">
        <v>148</v>
      </c>
      <c r="F223" s="8" t="s">
        <v>89</v>
      </c>
      <c r="G223" s="8" t="s">
        <v>124</v>
      </c>
      <c r="H223" s="8"/>
      <c r="I223" s="8"/>
      <c r="J223" s="554">
        <f t="shared" si="33"/>
        <v>1419.3000000000002</v>
      </c>
      <c r="K223" s="9">
        <f t="shared" si="33"/>
        <v>1582.3000000000002</v>
      </c>
      <c r="L223" s="9">
        <f t="shared" si="33"/>
        <v>1582.3000000000002</v>
      </c>
      <c r="N223" s="58"/>
    </row>
    <row r="224" spans="1:14" ht="210.6" customHeight="1">
      <c r="A224" s="156" t="s">
        <v>280</v>
      </c>
      <c r="B224" s="8" t="s">
        <v>125</v>
      </c>
      <c r="C224" s="8" t="s">
        <v>149</v>
      </c>
      <c r="D224" s="8" t="s">
        <v>124</v>
      </c>
      <c r="E224" s="8" t="s">
        <v>148</v>
      </c>
      <c r="F224" s="8" t="s">
        <v>89</v>
      </c>
      <c r="G224" s="8" t="s">
        <v>124</v>
      </c>
      <c r="H224" s="8" t="s">
        <v>181</v>
      </c>
      <c r="I224" s="8"/>
      <c r="J224" s="9">
        <f t="shared" si="33"/>
        <v>1419.3000000000002</v>
      </c>
      <c r="K224" s="9">
        <f t="shared" si="33"/>
        <v>1582.3000000000002</v>
      </c>
      <c r="L224" s="9">
        <f t="shared" si="33"/>
        <v>1582.3000000000002</v>
      </c>
      <c r="N224" s="58"/>
    </row>
    <row r="225" spans="1:14" ht="22.9" customHeight="1">
      <c r="A225" s="123" t="s">
        <v>297</v>
      </c>
      <c r="B225" s="8" t="s">
        <v>125</v>
      </c>
      <c r="C225" s="8" t="s">
        <v>149</v>
      </c>
      <c r="D225" s="8" t="s">
        <v>124</v>
      </c>
      <c r="E225" s="8" t="s">
        <v>148</v>
      </c>
      <c r="F225" s="8" t="s">
        <v>89</v>
      </c>
      <c r="G225" s="8" t="s">
        <v>124</v>
      </c>
      <c r="H225" s="8" t="s">
        <v>181</v>
      </c>
      <c r="I225" s="8" t="s">
        <v>296</v>
      </c>
      <c r="J225" s="9">
        <f>J226+J227</f>
        <v>1419.3000000000002</v>
      </c>
      <c r="K225" s="9">
        <f>K226+K227</f>
        <v>1582.3000000000002</v>
      </c>
      <c r="L225" s="9">
        <f>L226+L227</f>
        <v>1582.3000000000002</v>
      </c>
      <c r="N225" s="58"/>
    </row>
    <row r="226" spans="1:14" ht="23.45" customHeight="1">
      <c r="A226" s="123" t="s">
        <v>299</v>
      </c>
      <c r="B226" s="8" t="s">
        <v>125</v>
      </c>
      <c r="C226" s="8" t="s">
        <v>149</v>
      </c>
      <c r="D226" s="8" t="s">
        <v>124</v>
      </c>
      <c r="E226" s="8" t="s">
        <v>148</v>
      </c>
      <c r="F226" s="8" t="s">
        <v>89</v>
      </c>
      <c r="G226" s="8" t="s">
        <v>124</v>
      </c>
      <c r="H226" s="8" t="s">
        <v>181</v>
      </c>
      <c r="I226" s="8" t="s">
        <v>298</v>
      </c>
      <c r="J226" s="9">
        <v>1007.7</v>
      </c>
      <c r="K226" s="9">
        <v>1170.7</v>
      </c>
      <c r="L226" s="9">
        <v>1170.7</v>
      </c>
      <c r="N226" s="58"/>
    </row>
    <row r="227" spans="1:14" ht="41.45" customHeight="1">
      <c r="A227" s="156" t="s">
        <v>314</v>
      </c>
      <c r="B227" s="8" t="s">
        <v>125</v>
      </c>
      <c r="C227" s="8" t="s">
        <v>149</v>
      </c>
      <c r="D227" s="8" t="s">
        <v>124</v>
      </c>
      <c r="E227" s="8" t="s">
        <v>148</v>
      </c>
      <c r="F227" s="8" t="s">
        <v>89</v>
      </c>
      <c r="G227" s="8" t="s">
        <v>124</v>
      </c>
      <c r="H227" s="8" t="s">
        <v>181</v>
      </c>
      <c r="I227" s="8" t="s">
        <v>300</v>
      </c>
      <c r="J227" s="9">
        <v>411.6</v>
      </c>
      <c r="K227" s="9">
        <v>411.6</v>
      </c>
      <c r="L227" s="9">
        <v>411.6</v>
      </c>
      <c r="N227" s="58"/>
    </row>
    <row r="228" spans="1:14" ht="37.9" customHeight="1">
      <c r="A228" s="181" t="s">
        <v>385</v>
      </c>
      <c r="B228" s="8" t="s">
        <v>125</v>
      </c>
      <c r="C228" s="22" t="s">
        <v>149</v>
      </c>
      <c r="D228" s="8" t="s">
        <v>124</v>
      </c>
      <c r="E228" s="8" t="s">
        <v>124</v>
      </c>
      <c r="F228" s="8"/>
      <c r="G228" s="8"/>
      <c r="H228" s="8"/>
      <c r="I228" s="8"/>
      <c r="J228" s="569">
        <f>J229</f>
        <v>2245.9649999999997</v>
      </c>
      <c r="K228" s="569">
        <f>K229</f>
        <v>4387.83</v>
      </c>
      <c r="L228" s="569">
        <f>L229</f>
        <v>4387.83</v>
      </c>
      <c r="M228" s="443"/>
      <c r="N228" s="571"/>
    </row>
    <row r="229" spans="1:14" ht="46.9" customHeight="1">
      <c r="A229" s="186" t="s">
        <v>34</v>
      </c>
      <c r="B229" s="8" t="s">
        <v>125</v>
      </c>
      <c r="C229" s="22" t="s">
        <v>149</v>
      </c>
      <c r="D229" s="8" t="s">
        <v>124</v>
      </c>
      <c r="E229" s="8" t="s">
        <v>124</v>
      </c>
      <c r="F229" s="8" t="s">
        <v>112</v>
      </c>
      <c r="G229" s="8"/>
      <c r="H229" s="8"/>
      <c r="I229" s="8"/>
      <c r="J229" s="9">
        <f>SUM(J230)+J234</f>
        <v>2245.9649999999997</v>
      </c>
      <c r="K229" s="9">
        <f>SUM(K230)+K234</f>
        <v>4387.83</v>
      </c>
      <c r="L229" s="9">
        <f>SUM(L230)+L234</f>
        <v>4387.83</v>
      </c>
      <c r="N229" s="58"/>
    </row>
    <row r="230" spans="1:14" ht="45.6" customHeight="1">
      <c r="A230" s="50" t="s">
        <v>33</v>
      </c>
      <c r="B230" s="8" t="s">
        <v>125</v>
      </c>
      <c r="C230" s="22" t="s">
        <v>149</v>
      </c>
      <c r="D230" s="8" t="s">
        <v>124</v>
      </c>
      <c r="E230" s="8" t="s">
        <v>124</v>
      </c>
      <c r="F230" s="8" t="s">
        <v>112</v>
      </c>
      <c r="G230" s="8" t="s">
        <v>147</v>
      </c>
      <c r="H230" s="8"/>
      <c r="I230" s="8"/>
      <c r="J230" s="9">
        <f t="shared" ref="J230:L232" si="34">J231</f>
        <v>2141.8649999999998</v>
      </c>
      <c r="K230" s="9">
        <f t="shared" si="34"/>
        <v>4283.7299999999996</v>
      </c>
      <c r="L230" s="9">
        <f t="shared" si="34"/>
        <v>4283.7299999999996</v>
      </c>
      <c r="N230" s="58"/>
    </row>
    <row r="231" spans="1:14" ht="79.150000000000006" customHeight="1">
      <c r="A231" s="449" t="s">
        <v>16</v>
      </c>
      <c r="B231" s="8" t="s">
        <v>125</v>
      </c>
      <c r="C231" s="22" t="s">
        <v>149</v>
      </c>
      <c r="D231" s="8" t="s">
        <v>124</v>
      </c>
      <c r="E231" s="8" t="s">
        <v>124</v>
      </c>
      <c r="F231" s="8" t="s">
        <v>112</v>
      </c>
      <c r="G231" s="8" t="s">
        <v>147</v>
      </c>
      <c r="H231" s="8" t="s">
        <v>206</v>
      </c>
      <c r="I231" s="8"/>
      <c r="J231" s="9">
        <f t="shared" si="34"/>
        <v>2141.8649999999998</v>
      </c>
      <c r="K231" s="9">
        <f t="shared" si="34"/>
        <v>4283.7299999999996</v>
      </c>
      <c r="L231" s="9">
        <f t="shared" si="34"/>
        <v>4283.7299999999996</v>
      </c>
      <c r="N231" s="58"/>
    </row>
    <row r="232" spans="1:14" ht="28.15" customHeight="1">
      <c r="A232" s="146" t="s">
        <v>303</v>
      </c>
      <c r="B232" s="8" t="s">
        <v>125</v>
      </c>
      <c r="C232" s="22" t="s">
        <v>149</v>
      </c>
      <c r="D232" s="8" t="s">
        <v>124</v>
      </c>
      <c r="E232" s="8" t="s">
        <v>124</v>
      </c>
      <c r="F232" s="8" t="s">
        <v>112</v>
      </c>
      <c r="G232" s="8" t="s">
        <v>147</v>
      </c>
      <c r="H232" s="8" t="s">
        <v>206</v>
      </c>
      <c r="I232" s="8" t="s">
        <v>301</v>
      </c>
      <c r="J232" s="9">
        <f t="shared" si="34"/>
        <v>2141.8649999999998</v>
      </c>
      <c r="K232" s="9">
        <f t="shared" si="34"/>
        <v>4283.7299999999996</v>
      </c>
      <c r="L232" s="9">
        <f t="shared" si="34"/>
        <v>4283.7299999999996</v>
      </c>
      <c r="N232" s="58"/>
    </row>
    <row r="233" spans="1:14" ht="22.15" customHeight="1">
      <c r="A233" s="146" t="s">
        <v>304</v>
      </c>
      <c r="B233" s="8" t="s">
        <v>125</v>
      </c>
      <c r="C233" s="22" t="s">
        <v>149</v>
      </c>
      <c r="D233" s="8" t="s">
        <v>124</v>
      </c>
      <c r="E233" s="8" t="s">
        <v>124</v>
      </c>
      <c r="F233" s="8" t="s">
        <v>112</v>
      </c>
      <c r="G233" s="8" t="s">
        <v>147</v>
      </c>
      <c r="H233" s="8" t="s">
        <v>206</v>
      </c>
      <c r="I233" s="8" t="s">
        <v>302</v>
      </c>
      <c r="J233" s="667">
        <v>2141.8649999999998</v>
      </c>
      <c r="K233" s="9">
        <v>4283.7299999999996</v>
      </c>
      <c r="L233" s="9">
        <v>4283.7299999999996</v>
      </c>
      <c r="M233" s="670">
        <v>-0.435</v>
      </c>
      <c r="N233" s="58"/>
    </row>
    <row r="234" spans="1:14" ht="106.15" customHeight="1">
      <c r="A234" s="555" t="s">
        <v>470</v>
      </c>
      <c r="B234" s="8" t="s">
        <v>125</v>
      </c>
      <c r="C234" s="22" t="s">
        <v>149</v>
      </c>
      <c r="D234" s="8" t="s">
        <v>124</v>
      </c>
      <c r="E234" s="8" t="s">
        <v>124</v>
      </c>
      <c r="F234" s="8" t="s">
        <v>112</v>
      </c>
      <c r="G234" s="8" t="s">
        <v>150</v>
      </c>
      <c r="H234" s="8"/>
      <c r="I234" s="8"/>
      <c r="J234" s="9">
        <f t="shared" ref="J234:L236" si="35">J235</f>
        <v>104.1</v>
      </c>
      <c r="K234" s="9">
        <f t="shared" si="35"/>
        <v>104.1</v>
      </c>
      <c r="L234" s="9">
        <f t="shared" si="35"/>
        <v>104.1</v>
      </c>
      <c r="N234" s="58"/>
    </row>
    <row r="235" spans="1:14" ht="115.15" customHeight="1">
      <c r="A235" s="608" t="s">
        <v>282</v>
      </c>
      <c r="B235" s="8" t="s">
        <v>125</v>
      </c>
      <c r="C235" s="22" t="s">
        <v>149</v>
      </c>
      <c r="D235" s="8" t="s">
        <v>124</v>
      </c>
      <c r="E235" s="8" t="s">
        <v>124</v>
      </c>
      <c r="F235" s="8" t="s">
        <v>112</v>
      </c>
      <c r="G235" s="8" t="s">
        <v>150</v>
      </c>
      <c r="H235" s="8" t="s">
        <v>230</v>
      </c>
      <c r="I235" s="8"/>
      <c r="J235" s="554">
        <f t="shared" si="35"/>
        <v>104.1</v>
      </c>
      <c r="K235" s="9">
        <f t="shared" si="35"/>
        <v>104.1</v>
      </c>
      <c r="L235" s="9">
        <f t="shared" si="35"/>
        <v>104.1</v>
      </c>
      <c r="M235" s="699"/>
      <c r="N235" s="58"/>
    </row>
    <row r="236" spans="1:14" ht="29.45" customHeight="1">
      <c r="A236" s="450" t="s">
        <v>297</v>
      </c>
      <c r="B236" s="8" t="s">
        <v>125</v>
      </c>
      <c r="C236" s="22" t="s">
        <v>149</v>
      </c>
      <c r="D236" s="8" t="s">
        <v>124</v>
      </c>
      <c r="E236" s="8" t="s">
        <v>124</v>
      </c>
      <c r="F236" s="8" t="s">
        <v>112</v>
      </c>
      <c r="G236" s="8" t="s">
        <v>150</v>
      </c>
      <c r="H236" s="8" t="s">
        <v>230</v>
      </c>
      <c r="I236" s="8" t="s">
        <v>296</v>
      </c>
      <c r="J236" s="554">
        <f t="shared" si="35"/>
        <v>104.1</v>
      </c>
      <c r="K236" s="9">
        <f t="shared" si="35"/>
        <v>104.1</v>
      </c>
      <c r="L236" s="9">
        <f t="shared" si="35"/>
        <v>104.1</v>
      </c>
      <c r="M236" s="699"/>
      <c r="N236" s="58"/>
    </row>
    <row r="237" spans="1:14" ht="25.9" customHeight="1">
      <c r="A237" s="450" t="s">
        <v>299</v>
      </c>
      <c r="B237" s="8" t="s">
        <v>125</v>
      </c>
      <c r="C237" s="22" t="s">
        <v>149</v>
      </c>
      <c r="D237" s="8" t="s">
        <v>124</v>
      </c>
      <c r="E237" s="8" t="s">
        <v>124</v>
      </c>
      <c r="F237" s="8" t="s">
        <v>112</v>
      </c>
      <c r="G237" s="8" t="s">
        <v>150</v>
      </c>
      <c r="H237" s="8" t="s">
        <v>230</v>
      </c>
      <c r="I237" s="8" t="s">
        <v>298</v>
      </c>
      <c r="J237" s="554">
        <v>104.1</v>
      </c>
      <c r="K237" s="9">
        <v>104.1</v>
      </c>
      <c r="L237" s="9">
        <v>104.1</v>
      </c>
      <c r="N237" s="58"/>
    </row>
    <row r="238" spans="1:14" ht="26.45" customHeight="1">
      <c r="A238" s="123" t="s">
        <v>157</v>
      </c>
      <c r="B238" s="8" t="s">
        <v>125</v>
      </c>
      <c r="C238" s="2">
        <v>11</v>
      </c>
      <c r="D238" s="2"/>
      <c r="E238" s="2"/>
      <c r="F238" s="2"/>
      <c r="G238" s="2"/>
      <c r="H238" s="18"/>
      <c r="I238" s="32"/>
      <c r="J238" s="9">
        <f>SUM(J239)</f>
        <v>159.4</v>
      </c>
      <c r="K238" s="9">
        <f>SUM(K239)</f>
        <v>161.69999999999999</v>
      </c>
      <c r="L238" s="9">
        <f>SUM(L239)</f>
        <v>164.2</v>
      </c>
      <c r="N238" s="58"/>
    </row>
    <row r="239" spans="1:14" ht="28.9" customHeight="1">
      <c r="A239" s="123" t="s">
        <v>159</v>
      </c>
      <c r="B239" s="8" t="s">
        <v>125</v>
      </c>
      <c r="C239" s="2">
        <v>11</v>
      </c>
      <c r="D239" s="23" t="s">
        <v>123</v>
      </c>
      <c r="E239" s="23"/>
      <c r="F239" s="2" t="s">
        <v>146</v>
      </c>
      <c r="G239" s="2"/>
      <c r="H239" s="18"/>
      <c r="I239" s="32"/>
      <c r="J239" s="9">
        <f>J240+J245</f>
        <v>159.4</v>
      </c>
      <c r="K239" s="9">
        <f>K240+K245</f>
        <v>161.69999999999999</v>
      </c>
      <c r="L239" s="9">
        <f>L240+L245</f>
        <v>164.2</v>
      </c>
      <c r="N239" s="58"/>
    </row>
    <row r="240" spans="1:14" ht="61.9" customHeight="1">
      <c r="A240" s="108" t="s">
        <v>456</v>
      </c>
      <c r="B240" s="8" t="s">
        <v>125</v>
      </c>
      <c r="C240" s="2">
        <v>11</v>
      </c>
      <c r="D240" s="23" t="s">
        <v>123</v>
      </c>
      <c r="E240" s="23" t="s">
        <v>96</v>
      </c>
      <c r="F240" s="8"/>
      <c r="G240" s="8"/>
      <c r="H240" s="8"/>
      <c r="I240" s="32"/>
      <c r="J240" s="9">
        <f t="shared" ref="J240:L242" si="36">J241</f>
        <v>119.4</v>
      </c>
      <c r="K240" s="9">
        <f t="shared" si="36"/>
        <v>121.69999999999999</v>
      </c>
      <c r="L240" s="9">
        <f t="shared" si="36"/>
        <v>124.19999999999999</v>
      </c>
      <c r="M240" s="604"/>
      <c r="N240" s="58"/>
    </row>
    <row r="241" spans="1:14" ht="41.45" customHeight="1">
      <c r="A241" s="108" t="s">
        <v>30</v>
      </c>
      <c r="B241" s="8" t="s">
        <v>125</v>
      </c>
      <c r="C241" s="2">
        <v>11</v>
      </c>
      <c r="D241" s="23" t="s">
        <v>123</v>
      </c>
      <c r="E241" s="23" t="s">
        <v>96</v>
      </c>
      <c r="F241" s="8" t="s">
        <v>89</v>
      </c>
      <c r="G241" s="11" t="s">
        <v>123</v>
      </c>
      <c r="H241" s="18"/>
      <c r="I241" s="32"/>
      <c r="J241" s="9">
        <f t="shared" si="36"/>
        <v>119.4</v>
      </c>
      <c r="K241" s="9">
        <f t="shared" si="36"/>
        <v>121.69999999999999</v>
      </c>
      <c r="L241" s="9">
        <f t="shared" si="36"/>
        <v>124.19999999999999</v>
      </c>
      <c r="N241" s="58"/>
    </row>
    <row r="242" spans="1:14" ht="24" customHeight="1">
      <c r="A242" s="181" t="s">
        <v>92</v>
      </c>
      <c r="B242" s="8" t="s">
        <v>125</v>
      </c>
      <c r="C242" s="2">
        <v>11</v>
      </c>
      <c r="D242" s="23" t="s">
        <v>123</v>
      </c>
      <c r="E242" s="23" t="s">
        <v>96</v>
      </c>
      <c r="F242" s="8" t="s">
        <v>89</v>
      </c>
      <c r="G242" s="11" t="s">
        <v>123</v>
      </c>
      <c r="H242" s="21">
        <v>42040</v>
      </c>
      <c r="I242" s="32"/>
      <c r="J242" s="9">
        <f t="shared" si="36"/>
        <v>119.4</v>
      </c>
      <c r="K242" s="9">
        <f t="shared" si="36"/>
        <v>121.69999999999999</v>
      </c>
      <c r="L242" s="9">
        <f t="shared" si="36"/>
        <v>124.19999999999999</v>
      </c>
      <c r="N242" s="58"/>
    </row>
    <row r="243" spans="1:14" ht="41.45" customHeight="1">
      <c r="A243" s="50" t="s">
        <v>290</v>
      </c>
      <c r="B243" s="8" t="s">
        <v>125</v>
      </c>
      <c r="C243" s="2">
        <v>11</v>
      </c>
      <c r="D243" s="23" t="s">
        <v>123</v>
      </c>
      <c r="E243" s="23" t="s">
        <v>96</v>
      </c>
      <c r="F243" s="8" t="s">
        <v>89</v>
      </c>
      <c r="G243" s="11" t="s">
        <v>123</v>
      </c>
      <c r="H243" s="21">
        <v>42040</v>
      </c>
      <c r="I243" s="32">
        <v>200</v>
      </c>
      <c r="J243" s="9">
        <f>J244</f>
        <v>119.4</v>
      </c>
      <c r="K243" s="9">
        <f>K244</f>
        <v>121.69999999999999</v>
      </c>
      <c r="L243" s="9">
        <f>L244</f>
        <v>124.19999999999999</v>
      </c>
      <c r="N243" s="58"/>
    </row>
    <row r="244" spans="1:14" ht="42.75" customHeight="1">
      <c r="A244" s="50" t="s">
        <v>291</v>
      </c>
      <c r="B244" s="8" t="s">
        <v>125</v>
      </c>
      <c r="C244" s="2">
        <v>11</v>
      </c>
      <c r="D244" s="23" t="s">
        <v>123</v>
      </c>
      <c r="E244" s="23" t="s">
        <v>96</v>
      </c>
      <c r="F244" s="8" t="s">
        <v>89</v>
      </c>
      <c r="G244" s="11" t="s">
        <v>123</v>
      </c>
      <c r="H244" s="21">
        <v>42040</v>
      </c>
      <c r="I244" s="32">
        <v>240</v>
      </c>
      <c r="J244" s="9">
        <f>159.4-40</f>
        <v>119.4</v>
      </c>
      <c r="K244" s="9">
        <f>161.7-40</f>
        <v>121.69999999999999</v>
      </c>
      <c r="L244" s="9">
        <f>164.2-40</f>
        <v>124.19999999999999</v>
      </c>
      <c r="M244" s="439"/>
      <c r="N244" s="58"/>
    </row>
    <row r="245" spans="1:14" ht="40.9" customHeight="1">
      <c r="A245" s="646" t="s">
        <v>525</v>
      </c>
      <c r="B245" s="8" t="s">
        <v>125</v>
      </c>
      <c r="C245" s="2">
        <v>11</v>
      </c>
      <c r="D245" s="23" t="s">
        <v>123</v>
      </c>
      <c r="E245" s="23" t="s">
        <v>524</v>
      </c>
      <c r="F245" s="8"/>
      <c r="G245" s="8"/>
      <c r="H245" s="8"/>
      <c r="I245" s="32"/>
      <c r="J245" s="9">
        <f t="shared" ref="J245:L247" si="37">J246</f>
        <v>40</v>
      </c>
      <c r="K245" s="9">
        <f t="shared" si="37"/>
        <v>40</v>
      </c>
      <c r="L245" s="9">
        <f t="shared" si="37"/>
        <v>40</v>
      </c>
      <c r="M245" s="604"/>
      <c r="N245" s="58"/>
    </row>
    <row r="246" spans="1:14" ht="41.45" customHeight="1">
      <c r="A246" s="186" t="s">
        <v>526</v>
      </c>
      <c r="B246" s="8" t="s">
        <v>125</v>
      </c>
      <c r="C246" s="2">
        <v>11</v>
      </c>
      <c r="D246" s="23" t="s">
        <v>123</v>
      </c>
      <c r="E246" s="23" t="s">
        <v>524</v>
      </c>
      <c r="F246" s="8" t="s">
        <v>89</v>
      </c>
      <c r="G246" s="11" t="s">
        <v>123</v>
      </c>
      <c r="H246" s="18"/>
      <c r="I246" s="32"/>
      <c r="J246" s="9">
        <f t="shared" si="37"/>
        <v>40</v>
      </c>
      <c r="K246" s="9">
        <f t="shared" si="37"/>
        <v>40</v>
      </c>
      <c r="L246" s="9">
        <f t="shared" si="37"/>
        <v>40</v>
      </c>
      <c r="N246" s="58"/>
    </row>
    <row r="247" spans="1:14" ht="24" customHeight="1">
      <c r="A247" s="181" t="s">
        <v>92</v>
      </c>
      <c r="B247" s="8" t="s">
        <v>125</v>
      </c>
      <c r="C247" s="2">
        <v>11</v>
      </c>
      <c r="D247" s="23" t="s">
        <v>123</v>
      </c>
      <c r="E247" s="23" t="s">
        <v>524</v>
      </c>
      <c r="F247" s="8" t="s">
        <v>89</v>
      </c>
      <c r="G247" s="11" t="s">
        <v>123</v>
      </c>
      <c r="H247" s="21">
        <v>42040</v>
      </c>
      <c r="I247" s="32"/>
      <c r="J247" s="9">
        <f t="shared" si="37"/>
        <v>40</v>
      </c>
      <c r="K247" s="9">
        <f t="shared" si="37"/>
        <v>40</v>
      </c>
      <c r="L247" s="9">
        <f t="shared" si="37"/>
        <v>40</v>
      </c>
      <c r="N247" s="58"/>
    </row>
    <row r="248" spans="1:14" ht="41.45" customHeight="1">
      <c r="A248" s="50" t="s">
        <v>290</v>
      </c>
      <c r="B248" s="8" t="s">
        <v>125</v>
      </c>
      <c r="C248" s="2">
        <v>11</v>
      </c>
      <c r="D248" s="23" t="s">
        <v>123</v>
      </c>
      <c r="E248" s="23" t="s">
        <v>524</v>
      </c>
      <c r="F248" s="8" t="s">
        <v>89</v>
      </c>
      <c r="G248" s="11" t="s">
        <v>123</v>
      </c>
      <c r="H248" s="21">
        <v>42040</v>
      </c>
      <c r="I248" s="32">
        <v>200</v>
      </c>
      <c r="J248" s="9">
        <f>J249</f>
        <v>40</v>
      </c>
      <c r="K248" s="9">
        <f>K249</f>
        <v>40</v>
      </c>
      <c r="L248" s="9">
        <f>L249</f>
        <v>40</v>
      </c>
      <c r="N248" s="58"/>
    </row>
    <row r="249" spans="1:14" ht="42.75" customHeight="1">
      <c r="A249" s="50" t="s">
        <v>291</v>
      </c>
      <c r="B249" s="8" t="s">
        <v>125</v>
      </c>
      <c r="C249" s="2">
        <v>11</v>
      </c>
      <c r="D249" s="23" t="s">
        <v>123</v>
      </c>
      <c r="E249" s="23" t="s">
        <v>524</v>
      </c>
      <c r="F249" s="8" t="s">
        <v>89</v>
      </c>
      <c r="G249" s="11" t="s">
        <v>123</v>
      </c>
      <c r="H249" s="21">
        <v>42040</v>
      </c>
      <c r="I249" s="32">
        <v>240</v>
      </c>
      <c r="J249" s="9">
        <v>40</v>
      </c>
      <c r="K249" s="9">
        <v>40</v>
      </c>
      <c r="L249" s="9">
        <v>40</v>
      </c>
      <c r="M249" s="439"/>
      <c r="N249" s="58"/>
    </row>
    <row r="250" spans="1:14" ht="34.5" customHeight="1">
      <c r="A250" s="626" t="s">
        <v>317</v>
      </c>
      <c r="B250" s="8" t="s">
        <v>128</v>
      </c>
      <c r="C250" s="8"/>
      <c r="D250" s="8"/>
      <c r="E250" s="8"/>
      <c r="F250" s="8"/>
      <c r="G250" s="8"/>
      <c r="H250" s="8"/>
      <c r="I250" s="8"/>
      <c r="J250" s="9">
        <f>J251+J286+J296+J316+J385+J417+J434+J442+J450+J465+J309</f>
        <v>123140.60643000001</v>
      </c>
      <c r="K250" s="9">
        <f>K251+K286+K296+K316+K385+K417+K434+K442+K450+K465+K309</f>
        <v>109654.06357</v>
      </c>
      <c r="L250" s="9">
        <f>L251+L286+L296+L316+L385+L417+L434+L442+L450+L465+L309</f>
        <v>106607.7</v>
      </c>
      <c r="M250" s="439"/>
      <c r="N250" s="58"/>
    </row>
    <row r="251" spans="1:14" ht="25.15" customHeight="1">
      <c r="A251" s="50" t="s">
        <v>121</v>
      </c>
      <c r="B251" s="8" t="s">
        <v>128</v>
      </c>
      <c r="C251" s="8" t="s">
        <v>123</v>
      </c>
      <c r="D251" s="8"/>
      <c r="E251" s="8"/>
      <c r="F251" s="8"/>
      <c r="G251" s="8"/>
      <c r="H251" s="8"/>
      <c r="I251" s="8"/>
      <c r="J251" s="9">
        <f>J252+J266</f>
        <v>12415.7</v>
      </c>
      <c r="K251" s="9">
        <f>K252+K266</f>
        <v>11995.2</v>
      </c>
      <c r="L251" s="9">
        <f>L252+L266</f>
        <v>11995.2</v>
      </c>
      <c r="N251" s="58"/>
    </row>
    <row r="252" spans="1:14" ht="40.9" customHeight="1">
      <c r="A252" s="50" t="s">
        <v>129</v>
      </c>
      <c r="B252" s="8" t="s">
        <v>128</v>
      </c>
      <c r="C252" s="8" t="s">
        <v>123</v>
      </c>
      <c r="D252" s="8" t="s">
        <v>96</v>
      </c>
      <c r="E252" s="8"/>
      <c r="F252" s="8"/>
      <c r="G252" s="8"/>
      <c r="H252" s="8"/>
      <c r="I252" s="8"/>
      <c r="J252" s="9">
        <f t="shared" ref="J252:L254" si="38">J253</f>
        <v>3450.7999999999997</v>
      </c>
      <c r="K252" s="9">
        <f t="shared" si="38"/>
        <v>3074.7999999999997</v>
      </c>
      <c r="L252" s="9">
        <f t="shared" si="38"/>
        <v>3074.7999999999997</v>
      </c>
      <c r="N252" s="58"/>
    </row>
    <row r="253" spans="1:14" ht="54.6" customHeight="1">
      <c r="A253" s="50" t="s">
        <v>269</v>
      </c>
      <c r="B253" s="8" t="s">
        <v>128</v>
      </c>
      <c r="C253" s="8" t="s">
        <v>123</v>
      </c>
      <c r="D253" s="8" t="s">
        <v>96</v>
      </c>
      <c r="E253" s="8" t="s">
        <v>88</v>
      </c>
      <c r="F253" s="8"/>
      <c r="G253" s="8"/>
      <c r="H253" s="8"/>
      <c r="I253" s="8"/>
      <c r="J253" s="9">
        <f t="shared" si="38"/>
        <v>3450.7999999999997</v>
      </c>
      <c r="K253" s="9">
        <f t="shared" si="38"/>
        <v>3074.7999999999997</v>
      </c>
      <c r="L253" s="9">
        <f t="shared" si="38"/>
        <v>3074.7999999999997</v>
      </c>
      <c r="N253" s="58"/>
    </row>
    <row r="254" spans="1:14" ht="23.45" customHeight="1">
      <c r="A254" s="182" t="s">
        <v>25</v>
      </c>
      <c r="B254" s="8" t="s">
        <v>128</v>
      </c>
      <c r="C254" s="8" t="s">
        <v>123</v>
      </c>
      <c r="D254" s="8" t="s">
        <v>96</v>
      </c>
      <c r="E254" s="8" t="s">
        <v>88</v>
      </c>
      <c r="F254" s="8" t="s">
        <v>112</v>
      </c>
      <c r="G254" s="8"/>
      <c r="H254" s="8"/>
      <c r="I254" s="8"/>
      <c r="J254" s="9">
        <f>J255</f>
        <v>3450.7999999999997</v>
      </c>
      <c r="K254" s="9">
        <f t="shared" si="38"/>
        <v>3074.7999999999997</v>
      </c>
      <c r="L254" s="9">
        <f t="shared" si="38"/>
        <v>3074.7999999999997</v>
      </c>
      <c r="N254" s="58"/>
    </row>
    <row r="255" spans="1:14" ht="76.900000000000006" customHeight="1">
      <c r="A255" s="182" t="s">
        <v>24</v>
      </c>
      <c r="B255" s="8" t="s">
        <v>128</v>
      </c>
      <c r="C255" s="8" t="s">
        <v>123</v>
      </c>
      <c r="D255" s="8" t="s">
        <v>96</v>
      </c>
      <c r="E255" s="8" t="s">
        <v>88</v>
      </c>
      <c r="F255" s="8" t="s">
        <v>112</v>
      </c>
      <c r="G255" s="8" t="s">
        <v>123</v>
      </c>
      <c r="H255" s="8"/>
      <c r="I255" s="8"/>
      <c r="J255" s="9">
        <f>J256+J259</f>
        <v>3450.7999999999997</v>
      </c>
      <c r="K255" s="9">
        <f>K256+K259</f>
        <v>3074.7999999999997</v>
      </c>
      <c r="L255" s="9">
        <f>L256+L259</f>
        <v>3074.7999999999997</v>
      </c>
      <c r="N255" s="58"/>
    </row>
    <row r="256" spans="1:14" ht="38.450000000000003" customHeight="1">
      <c r="A256" s="104" t="s">
        <v>360</v>
      </c>
      <c r="B256" s="8" t="s">
        <v>128</v>
      </c>
      <c r="C256" s="8" t="s">
        <v>123</v>
      </c>
      <c r="D256" s="8" t="s">
        <v>96</v>
      </c>
      <c r="E256" s="8" t="s">
        <v>88</v>
      </c>
      <c r="F256" s="8" t="s">
        <v>112</v>
      </c>
      <c r="G256" s="8" t="s">
        <v>123</v>
      </c>
      <c r="H256" s="8" t="s">
        <v>170</v>
      </c>
      <c r="I256" s="8"/>
      <c r="J256" s="9">
        <f t="shared" ref="J256:L257" si="39">J257</f>
        <v>3109.2</v>
      </c>
      <c r="K256" s="9">
        <f t="shared" si="39"/>
        <v>2933.2</v>
      </c>
      <c r="L256" s="9">
        <f t="shared" si="39"/>
        <v>2933.2</v>
      </c>
      <c r="N256" s="58"/>
    </row>
    <row r="257" spans="1:17" ht="61.9" customHeight="1">
      <c r="A257" s="148" t="s">
        <v>286</v>
      </c>
      <c r="B257" s="8" t="s">
        <v>128</v>
      </c>
      <c r="C257" s="8" t="s">
        <v>123</v>
      </c>
      <c r="D257" s="8" t="s">
        <v>96</v>
      </c>
      <c r="E257" s="8" t="s">
        <v>88</v>
      </c>
      <c r="F257" s="8" t="s">
        <v>112</v>
      </c>
      <c r="G257" s="8" t="s">
        <v>123</v>
      </c>
      <c r="H257" s="8" t="s">
        <v>170</v>
      </c>
      <c r="I257" s="8" t="s">
        <v>285</v>
      </c>
      <c r="J257" s="9">
        <f t="shared" si="39"/>
        <v>3109.2</v>
      </c>
      <c r="K257" s="9">
        <f t="shared" si="39"/>
        <v>2933.2</v>
      </c>
      <c r="L257" s="9">
        <f t="shared" si="39"/>
        <v>2933.2</v>
      </c>
      <c r="N257" s="58"/>
    </row>
    <row r="258" spans="1:17" ht="23.45" customHeight="1">
      <c r="A258" s="148" t="s">
        <v>287</v>
      </c>
      <c r="B258" s="8" t="s">
        <v>128</v>
      </c>
      <c r="C258" s="8" t="s">
        <v>123</v>
      </c>
      <c r="D258" s="8" t="s">
        <v>96</v>
      </c>
      <c r="E258" s="8" t="s">
        <v>88</v>
      </c>
      <c r="F258" s="8" t="s">
        <v>112</v>
      </c>
      <c r="G258" s="8" t="s">
        <v>123</v>
      </c>
      <c r="H258" s="8" t="s">
        <v>170</v>
      </c>
      <c r="I258" s="8" t="s">
        <v>284</v>
      </c>
      <c r="J258" s="9">
        <f>2933.2+176</f>
        <v>3109.2</v>
      </c>
      <c r="K258" s="9">
        <v>2933.2</v>
      </c>
      <c r="L258" s="9">
        <v>2933.2</v>
      </c>
      <c r="M258" s="439"/>
      <c r="N258" s="58"/>
    </row>
    <row r="259" spans="1:17" ht="29.45" customHeight="1">
      <c r="A259" s="50" t="s">
        <v>356</v>
      </c>
      <c r="B259" s="8" t="s">
        <v>128</v>
      </c>
      <c r="C259" s="8" t="s">
        <v>123</v>
      </c>
      <c r="D259" s="8" t="s">
        <v>96</v>
      </c>
      <c r="E259" s="8" t="s">
        <v>88</v>
      </c>
      <c r="F259" s="8" t="s">
        <v>112</v>
      </c>
      <c r="G259" s="8" t="s">
        <v>123</v>
      </c>
      <c r="H259" s="8" t="s">
        <v>171</v>
      </c>
      <c r="I259" s="8"/>
      <c r="J259" s="9">
        <f>J262+J264+J261</f>
        <v>341.6</v>
      </c>
      <c r="K259" s="9">
        <f>K262+K264+K261</f>
        <v>141.6</v>
      </c>
      <c r="L259" s="9">
        <f>L262+L264+L261</f>
        <v>141.6</v>
      </c>
      <c r="N259" s="58"/>
    </row>
    <row r="260" spans="1:17" ht="60.6" customHeight="1">
      <c r="A260" s="148" t="s">
        <v>286</v>
      </c>
      <c r="B260" s="8" t="s">
        <v>128</v>
      </c>
      <c r="C260" s="8" t="s">
        <v>123</v>
      </c>
      <c r="D260" s="8" t="s">
        <v>96</v>
      </c>
      <c r="E260" s="8" t="s">
        <v>88</v>
      </c>
      <c r="F260" s="8" t="s">
        <v>112</v>
      </c>
      <c r="G260" s="8" t="s">
        <v>123</v>
      </c>
      <c r="H260" s="8" t="s">
        <v>171</v>
      </c>
      <c r="I260" s="8" t="s">
        <v>285</v>
      </c>
      <c r="J260" s="9">
        <f>J261</f>
        <v>1.5</v>
      </c>
      <c r="K260" s="9">
        <f>K261</f>
        <v>1.5</v>
      </c>
      <c r="L260" s="9">
        <f>L261</f>
        <v>1.5</v>
      </c>
      <c r="N260" s="58"/>
    </row>
    <row r="261" spans="1:17" ht="23.45" customHeight="1">
      <c r="A261" s="148" t="s">
        <v>287</v>
      </c>
      <c r="B261" s="8" t="s">
        <v>128</v>
      </c>
      <c r="C261" s="8" t="s">
        <v>123</v>
      </c>
      <c r="D261" s="8" t="s">
        <v>96</v>
      </c>
      <c r="E261" s="8" t="s">
        <v>88</v>
      </c>
      <c r="F261" s="8" t="s">
        <v>112</v>
      </c>
      <c r="G261" s="8" t="s">
        <v>123</v>
      </c>
      <c r="H261" s="8" t="s">
        <v>171</v>
      </c>
      <c r="I261" s="8" t="s">
        <v>284</v>
      </c>
      <c r="J261" s="9">
        <v>1.5</v>
      </c>
      <c r="K261" s="9">
        <v>1.5</v>
      </c>
      <c r="L261" s="9">
        <v>1.5</v>
      </c>
      <c r="N261" s="58"/>
    </row>
    <row r="262" spans="1:17" ht="40.15" customHeight="1">
      <c r="A262" s="50" t="s">
        <v>290</v>
      </c>
      <c r="B262" s="8" t="s">
        <v>128</v>
      </c>
      <c r="C262" s="8" t="s">
        <v>123</v>
      </c>
      <c r="D262" s="8" t="s">
        <v>96</v>
      </c>
      <c r="E262" s="8" t="s">
        <v>88</v>
      </c>
      <c r="F262" s="8" t="s">
        <v>112</v>
      </c>
      <c r="G262" s="8" t="s">
        <v>123</v>
      </c>
      <c r="H262" s="8" t="s">
        <v>171</v>
      </c>
      <c r="I262" s="8" t="s">
        <v>288</v>
      </c>
      <c r="J262" s="9">
        <f>J263</f>
        <v>336.1</v>
      </c>
      <c r="K262" s="9">
        <f>K263</f>
        <v>136.1</v>
      </c>
      <c r="L262" s="9">
        <f>L263</f>
        <v>136.1</v>
      </c>
      <c r="N262" s="58"/>
    </row>
    <row r="263" spans="1:17" ht="42" customHeight="1">
      <c r="A263" s="50" t="s">
        <v>291</v>
      </c>
      <c r="B263" s="8" t="s">
        <v>128</v>
      </c>
      <c r="C263" s="8" t="s">
        <v>123</v>
      </c>
      <c r="D263" s="8" t="s">
        <v>96</v>
      </c>
      <c r="E263" s="8" t="s">
        <v>88</v>
      </c>
      <c r="F263" s="8" t="s">
        <v>112</v>
      </c>
      <c r="G263" s="8" t="s">
        <v>123</v>
      </c>
      <c r="H263" s="8" t="s">
        <v>171</v>
      </c>
      <c r="I263" s="8" t="s">
        <v>289</v>
      </c>
      <c r="J263" s="9">
        <f>136.1+200</f>
        <v>336.1</v>
      </c>
      <c r="K263" s="9">
        <f>136.1</f>
        <v>136.1</v>
      </c>
      <c r="L263" s="9">
        <f>136.1</f>
        <v>136.1</v>
      </c>
      <c r="M263" s="448"/>
      <c r="N263" s="58"/>
    </row>
    <row r="264" spans="1:17" ht="22.9" customHeight="1">
      <c r="A264" s="50" t="s">
        <v>294</v>
      </c>
      <c r="B264" s="8" t="s">
        <v>128</v>
      </c>
      <c r="C264" s="8" t="s">
        <v>123</v>
      </c>
      <c r="D264" s="8" t="s">
        <v>96</v>
      </c>
      <c r="E264" s="8" t="s">
        <v>88</v>
      </c>
      <c r="F264" s="8" t="s">
        <v>112</v>
      </c>
      <c r="G264" s="8" t="s">
        <v>123</v>
      </c>
      <c r="H264" s="8" t="s">
        <v>171</v>
      </c>
      <c r="I264" s="8" t="s">
        <v>292</v>
      </c>
      <c r="J264" s="9">
        <f>J265</f>
        <v>4</v>
      </c>
      <c r="K264" s="9">
        <f>K265</f>
        <v>4</v>
      </c>
      <c r="L264" s="9">
        <f>L265</f>
        <v>4</v>
      </c>
      <c r="N264" s="58"/>
    </row>
    <row r="265" spans="1:17" ht="22.15" customHeight="1">
      <c r="A265" s="50" t="s">
        <v>295</v>
      </c>
      <c r="B265" s="8" t="s">
        <v>128</v>
      </c>
      <c r="C265" s="8" t="s">
        <v>123</v>
      </c>
      <c r="D265" s="8" t="s">
        <v>96</v>
      </c>
      <c r="E265" s="8" t="s">
        <v>88</v>
      </c>
      <c r="F265" s="8" t="s">
        <v>112</v>
      </c>
      <c r="G265" s="8" t="s">
        <v>123</v>
      </c>
      <c r="H265" s="8" t="s">
        <v>171</v>
      </c>
      <c r="I265" s="8" t="s">
        <v>293</v>
      </c>
      <c r="J265" s="9">
        <v>4</v>
      </c>
      <c r="K265" s="9">
        <v>4</v>
      </c>
      <c r="L265" s="9">
        <v>4</v>
      </c>
      <c r="N265" s="58"/>
    </row>
    <row r="266" spans="1:17" ht="21.6" customHeight="1">
      <c r="A266" s="50" t="s">
        <v>136</v>
      </c>
      <c r="B266" s="8" t="s">
        <v>128</v>
      </c>
      <c r="C266" s="8" t="s">
        <v>123</v>
      </c>
      <c r="D266" s="8" t="s">
        <v>161</v>
      </c>
      <c r="E266" s="8"/>
      <c r="F266" s="8"/>
      <c r="G266" s="8"/>
      <c r="H266" s="8"/>
      <c r="I266" s="8"/>
      <c r="J266" s="9">
        <f>J269+J278</f>
        <v>8964.9000000000015</v>
      </c>
      <c r="K266" s="9">
        <f>K269+K278</f>
        <v>8920.4000000000015</v>
      </c>
      <c r="L266" s="9">
        <f>L269+L278</f>
        <v>8920.4000000000015</v>
      </c>
      <c r="N266" s="58"/>
    </row>
    <row r="267" spans="1:17" ht="42" customHeight="1">
      <c r="A267" s="50" t="s">
        <v>477</v>
      </c>
      <c r="B267" s="8" t="s">
        <v>128</v>
      </c>
      <c r="C267" s="8" t="s">
        <v>123</v>
      </c>
      <c r="D267" s="8" t="s">
        <v>161</v>
      </c>
      <c r="E267" s="8" t="s">
        <v>148</v>
      </c>
      <c r="F267" s="8"/>
      <c r="G267" s="8"/>
      <c r="H267" s="8"/>
      <c r="I267" s="8"/>
      <c r="J267" s="9">
        <f t="shared" ref="J267:L268" si="40">J268</f>
        <v>8653.7000000000007</v>
      </c>
      <c r="K267" s="9">
        <f t="shared" si="40"/>
        <v>8667.8000000000011</v>
      </c>
      <c r="L267" s="9">
        <f t="shared" si="40"/>
        <v>8667.8000000000011</v>
      </c>
      <c r="M267" s="604"/>
      <c r="N267" s="58"/>
    </row>
    <row r="268" spans="1:17" ht="21.6" customHeight="1">
      <c r="A268" s="181" t="s">
        <v>14</v>
      </c>
      <c r="B268" s="8" t="s">
        <v>128</v>
      </c>
      <c r="C268" s="8" t="s">
        <v>123</v>
      </c>
      <c r="D268" s="8" t="s">
        <v>161</v>
      </c>
      <c r="E268" s="8" t="s">
        <v>148</v>
      </c>
      <c r="F268" s="8" t="s">
        <v>89</v>
      </c>
      <c r="G268" s="8" t="s">
        <v>147</v>
      </c>
      <c r="H268" s="8"/>
      <c r="I268" s="8"/>
      <c r="J268" s="9">
        <f t="shared" si="40"/>
        <v>8653.7000000000007</v>
      </c>
      <c r="K268" s="9">
        <f t="shared" si="40"/>
        <v>8667.8000000000011</v>
      </c>
      <c r="L268" s="9">
        <f t="shared" si="40"/>
        <v>8667.8000000000011</v>
      </c>
      <c r="M268" s="444"/>
      <c r="N268" s="58"/>
    </row>
    <row r="269" spans="1:17" ht="20.45" customHeight="1">
      <c r="A269" s="50" t="s">
        <v>107</v>
      </c>
      <c r="B269" s="8" t="s">
        <v>128</v>
      </c>
      <c r="C269" s="8" t="s">
        <v>123</v>
      </c>
      <c r="D269" s="8" t="s">
        <v>161</v>
      </c>
      <c r="E269" s="8" t="s">
        <v>148</v>
      </c>
      <c r="F269" s="8" t="s">
        <v>89</v>
      </c>
      <c r="G269" s="8" t="s">
        <v>147</v>
      </c>
      <c r="H269" s="8" t="s">
        <v>183</v>
      </c>
      <c r="I269" s="8"/>
      <c r="J269" s="9">
        <f>J270+J272+J274</f>
        <v>8653.7000000000007</v>
      </c>
      <c r="K269" s="9">
        <f>K270+K272+K274</f>
        <v>8667.8000000000011</v>
      </c>
      <c r="L269" s="9">
        <f>L270+L272+L274</f>
        <v>8667.8000000000011</v>
      </c>
      <c r="N269" s="58"/>
    </row>
    <row r="270" spans="1:17" ht="54" customHeight="1">
      <c r="A270" s="148" t="s">
        <v>286</v>
      </c>
      <c r="B270" s="8" t="s">
        <v>128</v>
      </c>
      <c r="C270" s="8" t="s">
        <v>123</v>
      </c>
      <c r="D270" s="8" t="s">
        <v>161</v>
      </c>
      <c r="E270" s="8" t="s">
        <v>148</v>
      </c>
      <c r="F270" s="8" t="s">
        <v>89</v>
      </c>
      <c r="G270" s="8" t="s">
        <v>147</v>
      </c>
      <c r="H270" s="8" t="s">
        <v>183</v>
      </c>
      <c r="I270" s="8" t="s">
        <v>285</v>
      </c>
      <c r="J270" s="9">
        <f>J271</f>
        <v>5336.1</v>
      </c>
      <c r="K270" s="9">
        <f>K271</f>
        <v>5355.1</v>
      </c>
      <c r="L270" s="9">
        <f>L271</f>
        <v>5355.1</v>
      </c>
      <c r="N270" s="58"/>
    </row>
    <row r="271" spans="1:17" ht="25.15" customHeight="1">
      <c r="A271" s="104" t="s">
        <v>312</v>
      </c>
      <c r="B271" s="8" t="s">
        <v>128</v>
      </c>
      <c r="C271" s="8" t="s">
        <v>123</v>
      </c>
      <c r="D271" s="8" t="s">
        <v>161</v>
      </c>
      <c r="E271" s="8" t="s">
        <v>148</v>
      </c>
      <c r="F271" s="8" t="s">
        <v>89</v>
      </c>
      <c r="G271" s="8" t="s">
        <v>147</v>
      </c>
      <c r="H271" s="8" t="s">
        <v>183</v>
      </c>
      <c r="I271" s="8" t="s">
        <v>305</v>
      </c>
      <c r="J271" s="9">
        <f>5355.1-19</f>
        <v>5336.1</v>
      </c>
      <c r="K271" s="9">
        <v>5355.1</v>
      </c>
      <c r="L271" s="9">
        <v>5355.1</v>
      </c>
      <c r="M271" s="439">
        <v>-19</v>
      </c>
      <c r="N271" s="58"/>
    </row>
    <row r="272" spans="1:17" ht="36.6" customHeight="1">
      <c r="A272" s="50" t="s">
        <v>290</v>
      </c>
      <c r="B272" s="8" t="s">
        <v>128</v>
      </c>
      <c r="C272" s="8" t="s">
        <v>123</v>
      </c>
      <c r="D272" s="8" t="s">
        <v>161</v>
      </c>
      <c r="E272" s="8" t="s">
        <v>148</v>
      </c>
      <c r="F272" s="8" t="s">
        <v>89</v>
      </c>
      <c r="G272" s="8" t="s">
        <v>147</v>
      </c>
      <c r="H272" s="8" t="s">
        <v>183</v>
      </c>
      <c r="I272" s="8" t="s">
        <v>288</v>
      </c>
      <c r="J272" s="9">
        <f>J273</f>
        <v>2731.7</v>
      </c>
      <c r="K272" s="9">
        <f>K273</f>
        <v>2745.8</v>
      </c>
      <c r="L272" s="9">
        <f>L273</f>
        <v>2745.8</v>
      </c>
      <c r="M272" s="439"/>
      <c r="N272" s="58"/>
      <c r="O272" s="55"/>
      <c r="P272" s="55"/>
      <c r="Q272" s="55"/>
    </row>
    <row r="273" spans="1:17" ht="43.9" customHeight="1">
      <c r="A273" s="50" t="s">
        <v>291</v>
      </c>
      <c r="B273" s="8" t="s">
        <v>128</v>
      </c>
      <c r="C273" s="8" t="s">
        <v>123</v>
      </c>
      <c r="D273" s="8" t="s">
        <v>161</v>
      </c>
      <c r="E273" s="8" t="s">
        <v>148</v>
      </c>
      <c r="F273" s="8" t="s">
        <v>89</v>
      </c>
      <c r="G273" s="8" t="s">
        <v>147</v>
      </c>
      <c r="H273" s="8" t="s">
        <v>183</v>
      </c>
      <c r="I273" s="8" t="s">
        <v>289</v>
      </c>
      <c r="J273" s="9">
        <f>2451.2+336.2-55.7</f>
        <v>2731.7</v>
      </c>
      <c r="K273" s="9">
        <f>2451.2+336.3-41.7</f>
        <v>2745.8</v>
      </c>
      <c r="L273" s="9">
        <f>2451.2+336.3-41.7</f>
        <v>2745.8</v>
      </c>
      <c r="M273" s="439"/>
      <c r="N273" s="616"/>
      <c r="O273" s="389"/>
      <c r="P273" s="55"/>
      <c r="Q273" s="55"/>
    </row>
    <row r="274" spans="1:17" ht="24" customHeight="1">
      <c r="A274" s="50" t="s">
        <v>294</v>
      </c>
      <c r="B274" s="8" t="s">
        <v>128</v>
      </c>
      <c r="C274" s="8" t="s">
        <v>123</v>
      </c>
      <c r="D274" s="8" t="s">
        <v>161</v>
      </c>
      <c r="E274" s="8" t="s">
        <v>148</v>
      </c>
      <c r="F274" s="8" t="s">
        <v>89</v>
      </c>
      <c r="G274" s="8" t="s">
        <v>147</v>
      </c>
      <c r="H274" s="8" t="s">
        <v>183</v>
      </c>
      <c r="I274" s="8" t="s">
        <v>292</v>
      </c>
      <c r="J274" s="9">
        <f>J275</f>
        <v>585.9</v>
      </c>
      <c r="K274" s="9">
        <f>K275</f>
        <v>566.9</v>
      </c>
      <c r="L274" s="9">
        <f>L275</f>
        <v>566.9</v>
      </c>
      <c r="M274" s="439"/>
      <c r="N274" s="58"/>
      <c r="O274" s="55"/>
      <c r="P274" s="55"/>
      <c r="Q274" s="55"/>
    </row>
    <row r="275" spans="1:17" ht="20.45" customHeight="1">
      <c r="A275" s="50" t="s">
        <v>295</v>
      </c>
      <c r="B275" s="8" t="s">
        <v>128</v>
      </c>
      <c r="C275" s="8" t="s">
        <v>123</v>
      </c>
      <c r="D275" s="8" t="s">
        <v>161</v>
      </c>
      <c r="E275" s="8" t="s">
        <v>148</v>
      </c>
      <c r="F275" s="8" t="s">
        <v>89</v>
      </c>
      <c r="G275" s="8" t="s">
        <v>147</v>
      </c>
      <c r="H275" s="8" t="s">
        <v>183</v>
      </c>
      <c r="I275" s="8" t="s">
        <v>293</v>
      </c>
      <c r="J275" s="9">
        <f>566.9+19</f>
        <v>585.9</v>
      </c>
      <c r="K275" s="9">
        <v>566.9</v>
      </c>
      <c r="L275" s="9">
        <v>566.9</v>
      </c>
      <c r="M275" s="439">
        <v>19</v>
      </c>
      <c r="N275" s="58"/>
      <c r="O275" s="55"/>
      <c r="P275" s="55"/>
      <c r="Q275" s="55"/>
    </row>
    <row r="276" spans="1:17" ht="42" customHeight="1">
      <c r="A276" s="50" t="s">
        <v>457</v>
      </c>
      <c r="B276" s="8" t="s">
        <v>128</v>
      </c>
      <c r="C276" s="8" t="s">
        <v>123</v>
      </c>
      <c r="D276" s="8" t="s">
        <v>161</v>
      </c>
      <c r="E276" s="8" t="s">
        <v>150</v>
      </c>
      <c r="F276" s="8" t="s">
        <v>89</v>
      </c>
      <c r="G276" s="8"/>
      <c r="H276" s="8"/>
      <c r="I276" s="8"/>
      <c r="J276" s="9">
        <f t="shared" ref="J276:L277" si="41">J277</f>
        <v>311.2</v>
      </c>
      <c r="K276" s="9">
        <f t="shared" si="41"/>
        <v>252.6</v>
      </c>
      <c r="L276" s="9">
        <f t="shared" si="41"/>
        <v>252.6</v>
      </c>
      <c r="M276" s="604"/>
      <c r="N276" s="58"/>
      <c r="O276" s="55"/>
      <c r="Q276" s="55"/>
    </row>
    <row r="277" spans="1:17" ht="39" customHeight="1">
      <c r="A277" s="186" t="s">
        <v>26</v>
      </c>
      <c r="B277" s="8" t="s">
        <v>128</v>
      </c>
      <c r="C277" s="8" t="s">
        <v>123</v>
      </c>
      <c r="D277" s="8" t="s">
        <v>161</v>
      </c>
      <c r="E277" s="8" t="s">
        <v>150</v>
      </c>
      <c r="F277" s="8" t="s">
        <v>89</v>
      </c>
      <c r="G277" s="8" t="s">
        <v>124</v>
      </c>
      <c r="H277" s="8"/>
      <c r="I277" s="8"/>
      <c r="J277" s="9">
        <f t="shared" si="41"/>
        <v>311.2</v>
      </c>
      <c r="K277" s="9">
        <f t="shared" si="41"/>
        <v>252.6</v>
      </c>
      <c r="L277" s="9">
        <f t="shared" si="41"/>
        <v>252.6</v>
      </c>
      <c r="N277" s="58"/>
      <c r="O277" s="55"/>
      <c r="Q277" s="55"/>
    </row>
    <row r="278" spans="1:17" ht="21.6" customHeight="1">
      <c r="A278" s="50" t="s">
        <v>93</v>
      </c>
      <c r="B278" s="8" t="s">
        <v>128</v>
      </c>
      <c r="C278" s="8" t="s">
        <v>123</v>
      </c>
      <c r="D278" s="8" t="s">
        <v>161</v>
      </c>
      <c r="E278" s="8" t="s">
        <v>150</v>
      </c>
      <c r="F278" s="8" t="s">
        <v>89</v>
      </c>
      <c r="G278" s="8" t="s">
        <v>124</v>
      </c>
      <c r="H278" s="8" t="s">
        <v>182</v>
      </c>
      <c r="I278" s="8"/>
      <c r="J278" s="9">
        <f>J279+J281+J283</f>
        <v>311.2</v>
      </c>
      <c r="K278" s="9">
        <f>K279+K281</f>
        <v>252.6</v>
      </c>
      <c r="L278" s="9">
        <f>L279+L281</f>
        <v>252.6</v>
      </c>
      <c r="N278" s="58"/>
      <c r="O278" s="59"/>
      <c r="Q278" s="59"/>
    </row>
    <row r="279" spans="1:17" ht="56.45" customHeight="1">
      <c r="A279" s="148" t="s">
        <v>286</v>
      </c>
      <c r="B279" s="8" t="s">
        <v>128</v>
      </c>
      <c r="C279" s="8" t="s">
        <v>123</v>
      </c>
      <c r="D279" s="8" t="s">
        <v>161</v>
      </c>
      <c r="E279" s="8" t="s">
        <v>150</v>
      </c>
      <c r="F279" s="8" t="s">
        <v>89</v>
      </c>
      <c r="G279" s="8" t="s">
        <v>124</v>
      </c>
      <c r="H279" s="8" t="s">
        <v>182</v>
      </c>
      <c r="I279" s="8" t="s">
        <v>285</v>
      </c>
      <c r="J279" s="9">
        <f>J280</f>
        <v>280.7</v>
      </c>
      <c r="K279" s="9">
        <f>K280</f>
        <v>251.7</v>
      </c>
      <c r="L279" s="9">
        <f>L280</f>
        <v>251.7</v>
      </c>
      <c r="N279" s="58"/>
      <c r="O279" s="59"/>
      <c r="Q279" s="59"/>
    </row>
    <row r="280" spans="1:17" ht="20.45" customHeight="1">
      <c r="A280" s="104" t="s">
        <v>312</v>
      </c>
      <c r="B280" s="8" t="s">
        <v>128</v>
      </c>
      <c r="C280" s="8" t="s">
        <v>123</v>
      </c>
      <c r="D280" s="8" t="s">
        <v>161</v>
      </c>
      <c r="E280" s="8" t="s">
        <v>150</v>
      </c>
      <c r="F280" s="8" t="s">
        <v>89</v>
      </c>
      <c r="G280" s="8" t="s">
        <v>124</v>
      </c>
      <c r="H280" s="8" t="s">
        <v>182</v>
      </c>
      <c r="I280" s="8" t="s">
        <v>305</v>
      </c>
      <c r="J280" s="9">
        <f>281.2-0.5</f>
        <v>280.7</v>
      </c>
      <c r="K280" s="9">
        <v>251.7</v>
      </c>
      <c r="L280" s="9">
        <v>251.7</v>
      </c>
      <c r="M280" s="437">
        <v>-0.5</v>
      </c>
      <c r="N280" s="58"/>
      <c r="O280" s="59"/>
      <c r="Q280" s="59"/>
    </row>
    <row r="281" spans="1:17" ht="45" customHeight="1">
      <c r="A281" s="50" t="s">
        <v>290</v>
      </c>
      <c r="B281" s="8" t="s">
        <v>128</v>
      </c>
      <c r="C281" s="8" t="s">
        <v>123</v>
      </c>
      <c r="D281" s="8" t="s">
        <v>161</v>
      </c>
      <c r="E281" s="8" t="s">
        <v>150</v>
      </c>
      <c r="F281" s="8" t="s">
        <v>89</v>
      </c>
      <c r="G281" s="8" t="s">
        <v>124</v>
      </c>
      <c r="H281" s="8" t="s">
        <v>182</v>
      </c>
      <c r="I281" s="8" t="s">
        <v>288</v>
      </c>
      <c r="J281" s="9">
        <f>J282</f>
        <v>30</v>
      </c>
      <c r="K281" s="9">
        <f>K282</f>
        <v>0.9</v>
      </c>
      <c r="L281" s="9">
        <f>L282</f>
        <v>0.9</v>
      </c>
      <c r="N281" s="58"/>
      <c r="O281" s="59"/>
      <c r="Q281" s="59"/>
    </row>
    <row r="282" spans="1:17" ht="41.25" customHeight="1">
      <c r="A282" s="50" t="s">
        <v>291</v>
      </c>
      <c r="B282" s="8" t="s">
        <v>128</v>
      </c>
      <c r="C282" s="8" t="s">
        <v>123</v>
      </c>
      <c r="D282" s="8" t="s">
        <v>161</v>
      </c>
      <c r="E282" s="8" t="s">
        <v>150</v>
      </c>
      <c r="F282" s="8" t="s">
        <v>89</v>
      </c>
      <c r="G282" s="8" t="s">
        <v>124</v>
      </c>
      <c r="H282" s="8" t="s">
        <v>182</v>
      </c>
      <c r="I282" s="8" t="s">
        <v>289</v>
      </c>
      <c r="J282" s="9">
        <v>30</v>
      </c>
      <c r="K282" s="9">
        <v>0.9</v>
      </c>
      <c r="L282" s="9">
        <v>0.9</v>
      </c>
      <c r="M282" s="447"/>
      <c r="N282" s="58"/>
      <c r="O282" s="59"/>
      <c r="Q282" s="59"/>
    </row>
    <row r="283" spans="1:17" ht="25.15" customHeight="1">
      <c r="A283" s="50" t="s">
        <v>294</v>
      </c>
      <c r="B283" s="8" t="s">
        <v>128</v>
      </c>
      <c r="C283" s="8" t="s">
        <v>123</v>
      </c>
      <c r="D283" s="8" t="s">
        <v>161</v>
      </c>
      <c r="E283" s="8" t="s">
        <v>150</v>
      </c>
      <c r="F283" s="8" t="s">
        <v>89</v>
      </c>
      <c r="G283" s="8" t="s">
        <v>124</v>
      </c>
      <c r="H283" s="8" t="s">
        <v>182</v>
      </c>
      <c r="I283" s="8" t="s">
        <v>292</v>
      </c>
      <c r="J283" s="9">
        <f>J284</f>
        <v>0.5</v>
      </c>
      <c r="K283" s="9">
        <f>K284</f>
        <v>0</v>
      </c>
      <c r="L283" s="9">
        <f>L284</f>
        <v>0</v>
      </c>
      <c r="N283" s="58"/>
    </row>
    <row r="284" spans="1:17" ht="25.15" customHeight="1">
      <c r="A284" s="50" t="s">
        <v>295</v>
      </c>
      <c r="B284" s="8" t="s">
        <v>128</v>
      </c>
      <c r="C284" s="8" t="s">
        <v>123</v>
      </c>
      <c r="D284" s="8" t="s">
        <v>161</v>
      </c>
      <c r="E284" s="8" t="s">
        <v>150</v>
      </c>
      <c r="F284" s="8" t="s">
        <v>89</v>
      </c>
      <c r="G284" s="8" t="s">
        <v>124</v>
      </c>
      <c r="H284" s="8" t="s">
        <v>182</v>
      </c>
      <c r="I284" s="8" t="s">
        <v>293</v>
      </c>
      <c r="J284" s="9">
        <v>0.5</v>
      </c>
      <c r="K284" s="9"/>
      <c r="L284" s="9"/>
      <c r="M284" s="437">
        <v>0.5</v>
      </c>
      <c r="N284" s="58"/>
    </row>
    <row r="285" spans="1:17" ht="20.45" customHeight="1">
      <c r="A285" s="50" t="s">
        <v>137</v>
      </c>
      <c r="B285" s="8" t="s">
        <v>128</v>
      </c>
      <c r="C285" s="8" t="s">
        <v>147</v>
      </c>
      <c r="D285" s="8" t="s">
        <v>87</v>
      </c>
      <c r="E285" s="8"/>
      <c r="F285" s="8"/>
      <c r="G285" s="8"/>
      <c r="H285" s="8"/>
      <c r="I285" s="8"/>
      <c r="J285" s="9">
        <f>J286</f>
        <v>1819.1</v>
      </c>
      <c r="K285" s="9">
        <f>K286</f>
        <v>1442.5</v>
      </c>
      <c r="L285" s="9">
        <f>L286</f>
        <v>1442.5</v>
      </c>
      <c r="M285" s="617"/>
      <c r="N285" s="58"/>
      <c r="O285" s="55"/>
      <c r="P285" s="55"/>
      <c r="Q285" s="55"/>
    </row>
    <row r="286" spans="1:17" ht="42" customHeight="1">
      <c r="A286" s="108" t="s">
        <v>344</v>
      </c>
      <c r="B286" s="8" t="s">
        <v>128</v>
      </c>
      <c r="C286" s="8" t="s">
        <v>147</v>
      </c>
      <c r="D286" s="8" t="s">
        <v>149</v>
      </c>
      <c r="E286" s="8"/>
      <c r="F286" s="8"/>
      <c r="G286" s="8"/>
      <c r="H286" s="8"/>
      <c r="I286" s="8"/>
      <c r="J286" s="9">
        <f t="shared" ref="J286:L288" si="42">J287</f>
        <v>1819.1</v>
      </c>
      <c r="K286" s="9">
        <f t="shared" si="42"/>
        <v>1442.5</v>
      </c>
      <c r="L286" s="9">
        <f t="shared" si="42"/>
        <v>1442.5</v>
      </c>
      <c r="N286" s="58"/>
    </row>
    <row r="287" spans="1:17" ht="53.45" customHeight="1">
      <c r="A287" s="108" t="s">
        <v>458</v>
      </c>
      <c r="B287" s="8" t="s">
        <v>128</v>
      </c>
      <c r="C287" s="8" t="s">
        <v>147</v>
      </c>
      <c r="D287" s="8" t="s">
        <v>149</v>
      </c>
      <c r="E287" s="8" t="s">
        <v>153</v>
      </c>
      <c r="F287" s="8" t="s">
        <v>89</v>
      </c>
      <c r="G287" s="8"/>
      <c r="H287" s="8"/>
      <c r="I287" s="8"/>
      <c r="J287" s="9">
        <f t="shared" si="42"/>
        <v>1819.1</v>
      </c>
      <c r="K287" s="9">
        <f t="shared" si="42"/>
        <v>1442.5</v>
      </c>
      <c r="L287" s="9">
        <f t="shared" si="42"/>
        <v>1442.5</v>
      </c>
      <c r="M287" s="618"/>
      <c r="N287" s="58"/>
    </row>
    <row r="288" spans="1:17" ht="39" customHeight="1">
      <c r="A288" s="149" t="s">
        <v>325</v>
      </c>
      <c r="B288" s="8" t="s">
        <v>128</v>
      </c>
      <c r="C288" s="8" t="s">
        <v>147</v>
      </c>
      <c r="D288" s="8" t="s">
        <v>149</v>
      </c>
      <c r="E288" s="8" t="s">
        <v>153</v>
      </c>
      <c r="F288" s="8" t="s">
        <v>89</v>
      </c>
      <c r="G288" s="8" t="s">
        <v>123</v>
      </c>
      <c r="H288" s="8"/>
      <c r="I288" s="8"/>
      <c r="J288" s="9">
        <f t="shared" si="42"/>
        <v>1819.1</v>
      </c>
      <c r="K288" s="9">
        <f t="shared" si="42"/>
        <v>1442.5</v>
      </c>
      <c r="L288" s="9">
        <f t="shared" si="42"/>
        <v>1442.5</v>
      </c>
      <c r="N288" s="58"/>
    </row>
    <row r="289" spans="1:17" ht="42" customHeight="1">
      <c r="A289" s="50" t="s">
        <v>94</v>
      </c>
      <c r="B289" s="8" t="s">
        <v>128</v>
      </c>
      <c r="C289" s="8" t="s">
        <v>147</v>
      </c>
      <c r="D289" s="8" t="s">
        <v>149</v>
      </c>
      <c r="E289" s="8" t="s">
        <v>153</v>
      </c>
      <c r="F289" s="8" t="s">
        <v>89</v>
      </c>
      <c r="G289" s="8" t="s">
        <v>123</v>
      </c>
      <c r="H289" s="8" t="s">
        <v>184</v>
      </c>
      <c r="I289" s="8"/>
      <c r="J289" s="9">
        <f>J290+J292+J295</f>
        <v>1819.1</v>
      </c>
      <c r="K289" s="9">
        <f>K290+K292+K295</f>
        <v>1442.5</v>
      </c>
      <c r="L289" s="9">
        <f>L290+L292+L295</f>
        <v>1442.5</v>
      </c>
      <c r="N289" s="58"/>
    </row>
    <row r="290" spans="1:17" ht="61.9" customHeight="1">
      <c r="A290" s="148" t="s">
        <v>286</v>
      </c>
      <c r="B290" s="8" t="s">
        <v>128</v>
      </c>
      <c r="C290" s="8" t="s">
        <v>147</v>
      </c>
      <c r="D290" s="8" t="s">
        <v>149</v>
      </c>
      <c r="E290" s="8" t="s">
        <v>153</v>
      </c>
      <c r="F290" s="8" t="s">
        <v>89</v>
      </c>
      <c r="G290" s="8" t="s">
        <v>123</v>
      </c>
      <c r="H290" s="8" t="s">
        <v>184</v>
      </c>
      <c r="I290" s="8" t="s">
        <v>285</v>
      </c>
      <c r="J290" s="9">
        <f>J291</f>
        <v>1610.8</v>
      </c>
      <c r="K290" s="9">
        <f>K291</f>
        <v>1359.2</v>
      </c>
      <c r="L290" s="9">
        <f>L291</f>
        <v>1359.2</v>
      </c>
      <c r="N290" s="58"/>
    </row>
    <row r="291" spans="1:17" ht="22.9" customHeight="1">
      <c r="A291" s="104" t="s">
        <v>312</v>
      </c>
      <c r="B291" s="8" t="s">
        <v>128</v>
      </c>
      <c r="C291" s="8" t="s">
        <v>147</v>
      </c>
      <c r="D291" s="8" t="s">
        <v>149</v>
      </c>
      <c r="E291" s="8" t="s">
        <v>153</v>
      </c>
      <c r="F291" s="8" t="s">
        <v>89</v>
      </c>
      <c r="G291" s="8" t="s">
        <v>123</v>
      </c>
      <c r="H291" s="8" t="s">
        <v>184</v>
      </c>
      <c r="I291" s="8" t="s">
        <v>305</v>
      </c>
      <c r="J291" s="9">
        <v>1610.8</v>
      </c>
      <c r="K291" s="9">
        <v>1359.2</v>
      </c>
      <c r="L291" s="9">
        <v>1359.2</v>
      </c>
      <c r="M291" s="645"/>
      <c r="N291" s="58"/>
    </row>
    <row r="292" spans="1:17" ht="36.6" customHeight="1">
      <c r="A292" s="50" t="s">
        <v>290</v>
      </c>
      <c r="B292" s="8" t="s">
        <v>128</v>
      </c>
      <c r="C292" s="8" t="s">
        <v>147</v>
      </c>
      <c r="D292" s="8" t="s">
        <v>149</v>
      </c>
      <c r="E292" s="8" t="s">
        <v>153</v>
      </c>
      <c r="F292" s="8" t="s">
        <v>89</v>
      </c>
      <c r="G292" s="8" t="s">
        <v>123</v>
      </c>
      <c r="H292" s="8" t="s">
        <v>184</v>
      </c>
      <c r="I292" s="8" t="s">
        <v>288</v>
      </c>
      <c r="J292" s="9">
        <f>J293</f>
        <v>205</v>
      </c>
      <c r="K292" s="9">
        <f>K293</f>
        <v>80</v>
      </c>
      <c r="L292" s="9">
        <f>L293</f>
        <v>80</v>
      </c>
      <c r="N292" s="58"/>
      <c r="O292" s="59"/>
      <c r="Q292" s="59"/>
    </row>
    <row r="293" spans="1:17" ht="38.25" customHeight="1">
      <c r="A293" s="50" t="s">
        <v>291</v>
      </c>
      <c r="B293" s="8" t="s">
        <v>128</v>
      </c>
      <c r="C293" s="8" t="s">
        <v>147</v>
      </c>
      <c r="D293" s="8" t="s">
        <v>149</v>
      </c>
      <c r="E293" s="8" t="s">
        <v>153</v>
      </c>
      <c r="F293" s="8" t="s">
        <v>89</v>
      </c>
      <c r="G293" s="8" t="s">
        <v>123</v>
      </c>
      <c r="H293" s="8" t="s">
        <v>184</v>
      </c>
      <c r="I293" s="8" t="s">
        <v>289</v>
      </c>
      <c r="J293" s="9">
        <f>80+125</f>
        <v>205</v>
      </c>
      <c r="K293" s="9">
        <v>80</v>
      </c>
      <c r="L293" s="9">
        <v>80</v>
      </c>
      <c r="N293" s="58"/>
      <c r="O293" s="59"/>
      <c r="Q293" s="59"/>
    </row>
    <row r="294" spans="1:17" ht="25.15" customHeight="1">
      <c r="A294" s="50" t="s">
        <v>294</v>
      </c>
      <c r="B294" s="8" t="s">
        <v>128</v>
      </c>
      <c r="C294" s="8" t="s">
        <v>147</v>
      </c>
      <c r="D294" s="8" t="s">
        <v>149</v>
      </c>
      <c r="E294" s="8" t="s">
        <v>153</v>
      </c>
      <c r="F294" s="8" t="s">
        <v>89</v>
      </c>
      <c r="G294" s="8" t="s">
        <v>123</v>
      </c>
      <c r="H294" s="8" t="s">
        <v>184</v>
      </c>
      <c r="I294" s="8" t="s">
        <v>292</v>
      </c>
      <c r="J294" s="9">
        <f>J295</f>
        <v>3.3</v>
      </c>
      <c r="K294" s="9">
        <f>K295</f>
        <v>3.3</v>
      </c>
      <c r="L294" s="9">
        <f>L295</f>
        <v>3.3</v>
      </c>
      <c r="N294" s="58"/>
    </row>
    <row r="295" spans="1:17" ht="25.15" customHeight="1">
      <c r="A295" s="50" t="s">
        <v>295</v>
      </c>
      <c r="B295" s="8" t="s">
        <v>128</v>
      </c>
      <c r="C295" s="8" t="s">
        <v>147</v>
      </c>
      <c r="D295" s="8" t="s">
        <v>149</v>
      </c>
      <c r="E295" s="8" t="s">
        <v>153</v>
      </c>
      <c r="F295" s="8" t="s">
        <v>89</v>
      </c>
      <c r="G295" s="8" t="s">
        <v>123</v>
      </c>
      <c r="H295" s="8" t="s">
        <v>184</v>
      </c>
      <c r="I295" s="8" t="s">
        <v>293</v>
      </c>
      <c r="J295" s="9">
        <v>3.3</v>
      </c>
      <c r="K295" s="9">
        <v>3.3</v>
      </c>
      <c r="L295" s="9">
        <v>3.3</v>
      </c>
      <c r="N295" s="58"/>
    </row>
    <row r="296" spans="1:17" ht="21.6" customHeight="1">
      <c r="A296" s="123" t="s">
        <v>138</v>
      </c>
      <c r="B296" s="2">
        <v>901</v>
      </c>
      <c r="C296" s="8" t="s">
        <v>124</v>
      </c>
      <c r="D296" s="619"/>
      <c r="E296" s="619"/>
      <c r="F296" s="8"/>
      <c r="G296" s="23"/>
      <c r="H296" s="16"/>
      <c r="I296" s="32"/>
      <c r="J296" s="9">
        <f>J297+J303</f>
        <v>2354.2000000000003</v>
      </c>
      <c r="K296" s="9">
        <f>K297+K303</f>
        <v>2003.5</v>
      </c>
      <c r="L296" s="9">
        <f>L297+L303</f>
        <v>2161.5</v>
      </c>
      <c r="N296" s="58"/>
    </row>
    <row r="297" spans="1:17" ht="22.9" customHeight="1">
      <c r="A297" s="50" t="s">
        <v>162</v>
      </c>
      <c r="B297" s="2">
        <v>901</v>
      </c>
      <c r="C297" s="8" t="s">
        <v>124</v>
      </c>
      <c r="D297" s="8" t="s">
        <v>152</v>
      </c>
      <c r="E297" s="8"/>
      <c r="F297" s="8"/>
      <c r="G297" s="23"/>
      <c r="H297" s="21"/>
      <c r="I297" s="32"/>
      <c r="J297" s="9">
        <f>J298</f>
        <v>2104.2000000000003</v>
      </c>
      <c r="K297" s="9">
        <f>K298</f>
        <v>2003.5</v>
      </c>
      <c r="L297" s="9">
        <f>L298</f>
        <v>2161.5</v>
      </c>
      <c r="N297" s="58"/>
    </row>
    <row r="298" spans="1:17" ht="62.45" customHeight="1">
      <c r="A298" s="50" t="s">
        <v>463</v>
      </c>
      <c r="B298" s="2">
        <v>901</v>
      </c>
      <c r="C298" s="8" t="s">
        <v>124</v>
      </c>
      <c r="D298" s="8" t="s">
        <v>152</v>
      </c>
      <c r="E298" s="8" t="s">
        <v>161</v>
      </c>
      <c r="F298" s="8"/>
      <c r="G298" s="8"/>
      <c r="H298" s="8"/>
      <c r="I298" s="8"/>
      <c r="J298" s="9">
        <f>J300</f>
        <v>2104.2000000000003</v>
      </c>
      <c r="K298" s="9">
        <f>K300</f>
        <v>2003.5</v>
      </c>
      <c r="L298" s="9">
        <f>L300</f>
        <v>2161.5</v>
      </c>
      <c r="N298" s="58"/>
    </row>
    <row r="299" spans="1:17" ht="40.15" customHeight="1">
      <c r="A299" s="181" t="s">
        <v>23</v>
      </c>
      <c r="B299" s="2">
        <v>901</v>
      </c>
      <c r="C299" s="8" t="s">
        <v>124</v>
      </c>
      <c r="D299" s="8" t="s">
        <v>152</v>
      </c>
      <c r="E299" s="8" t="s">
        <v>161</v>
      </c>
      <c r="F299" s="8" t="s">
        <v>89</v>
      </c>
      <c r="G299" s="8" t="s">
        <v>123</v>
      </c>
      <c r="H299" s="8"/>
      <c r="I299" s="8"/>
      <c r="J299" s="9">
        <f t="shared" ref="J299:L301" si="43">J300</f>
        <v>2104.2000000000003</v>
      </c>
      <c r="K299" s="9">
        <f t="shared" si="43"/>
        <v>2003.5</v>
      </c>
      <c r="L299" s="9">
        <f t="shared" si="43"/>
        <v>2161.5</v>
      </c>
      <c r="N299" s="58"/>
    </row>
    <row r="300" spans="1:17" ht="172.15" customHeight="1">
      <c r="A300" s="190" t="s">
        <v>6</v>
      </c>
      <c r="B300" s="2">
        <v>901</v>
      </c>
      <c r="C300" s="8" t="s">
        <v>124</v>
      </c>
      <c r="D300" s="8" t="s">
        <v>152</v>
      </c>
      <c r="E300" s="8" t="s">
        <v>161</v>
      </c>
      <c r="F300" s="8" t="s">
        <v>89</v>
      </c>
      <c r="G300" s="8" t="s">
        <v>123</v>
      </c>
      <c r="H300" s="8" t="s">
        <v>242</v>
      </c>
      <c r="I300" s="8"/>
      <c r="J300" s="9">
        <f t="shared" si="43"/>
        <v>2104.2000000000003</v>
      </c>
      <c r="K300" s="9">
        <f t="shared" si="43"/>
        <v>2003.5</v>
      </c>
      <c r="L300" s="9">
        <f t="shared" si="43"/>
        <v>2161.5</v>
      </c>
      <c r="N300" s="58"/>
    </row>
    <row r="301" spans="1:17" ht="24.6" customHeight="1">
      <c r="A301" s="146" t="s">
        <v>307</v>
      </c>
      <c r="B301" s="2">
        <v>901</v>
      </c>
      <c r="C301" s="8" t="s">
        <v>124</v>
      </c>
      <c r="D301" s="8" t="s">
        <v>152</v>
      </c>
      <c r="E301" s="8" t="s">
        <v>161</v>
      </c>
      <c r="F301" s="8" t="s">
        <v>89</v>
      </c>
      <c r="G301" s="8" t="s">
        <v>123</v>
      </c>
      <c r="H301" s="8" t="s">
        <v>242</v>
      </c>
      <c r="I301" s="8" t="s">
        <v>306</v>
      </c>
      <c r="J301" s="9">
        <f t="shared" si="43"/>
        <v>2104.2000000000003</v>
      </c>
      <c r="K301" s="9">
        <f t="shared" si="43"/>
        <v>2003.5</v>
      </c>
      <c r="L301" s="9">
        <f t="shared" si="43"/>
        <v>2161.5</v>
      </c>
      <c r="N301" s="58"/>
    </row>
    <row r="302" spans="1:17" ht="24.6" customHeight="1">
      <c r="A302" s="108" t="s">
        <v>106</v>
      </c>
      <c r="B302" s="2">
        <v>901</v>
      </c>
      <c r="C302" s="8" t="s">
        <v>124</v>
      </c>
      <c r="D302" s="8" t="s">
        <v>152</v>
      </c>
      <c r="E302" s="8" t="s">
        <v>161</v>
      </c>
      <c r="F302" s="8" t="s">
        <v>89</v>
      </c>
      <c r="G302" s="8" t="s">
        <v>123</v>
      </c>
      <c r="H302" s="8" t="s">
        <v>242</v>
      </c>
      <c r="I302" s="8" t="s">
        <v>105</v>
      </c>
      <c r="J302" s="9">
        <f>1788.2+46.4+269.6</f>
        <v>2104.2000000000003</v>
      </c>
      <c r="K302" s="9">
        <f>1896.5+107</f>
        <v>2003.5</v>
      </c>
      <c r="L302" s="9">
        <f>1972.4+189.1</f>
        <v>2161.5</v>
      </c>
      <c r="M302" s="437" t="s">
        <v>612</v>
      </c>
      <c r="N302" s="58"/>
    </row>
    <row r="303" spans="1:17" ht="24.6" customHeight="1">
      <c r="A303" s="175" t="s">
        <v>101</v>
      </c>
      <c r="B303" s="32" t="s">
        <v>128</v>
      </c>
      <c r="C303" s="8" t="s">
        <v>124</v>
      </c>
      <c r="D303" s="32">
        <v>12</v>
      </c>
      <c r="E303" s="8"/>
      <c r="F303" s="8"/>
      <c r="G303" s="564"/>
      <c r="H303" s="8"/>
      <c r="I303" s="8"/>
      <c r="J303" s="9">
        <f t="shared" ref="J303:L307" si="44">J304</f>
        <v>250</v>
      </c>
      <c r="K303" s="9">
        <f t="shared" si="44"/>
        <v>0</v>
      </c>
      <c r="L303" s="9">
        <f t="shared" si="44"/>
        <v>0</v>
      </c>
      <c r="N303" s="58"/>
    </row>
    <row r="304" spans="1:17" ht="42" customHeight="1">
      <c r="A304" s="50" t="s">
        <v>394</v>
      </c>
      <c r="B304" s="32" t="s">
        <v>128</v>
      </c>
      <c r="C304" s="8" t="s">
        <v>124</v>
      </c>
      <c r="D304" s="32">
        <v>12</v>
      </c>
      <c r="E304" s="11" t="s">
        <v>95</v>
      </c>
      <c r="F304" s="11" t="s">
        <v>89</v>
      </c>
      <c r="G304" s="564"/>
      <c r="H304" s="8"/>
      <c r="I304" s="8"/>
      <c r="J304" s="9">
        <f t="shared" si="44"/>
        <v>250</v>
      </c>
      <c r="K304" s="9">
        <f t="shared" si="44"/>
        <v>0</v>
      </c>
      <c r="L304" s="9">
        <f t="shared" si="44"/>
        <v>0</v>
      </c>
      <c r="N304" s="58"/>
    </row>
    <row r="305" spans="1:14" ht="61.9" customHeight="1">
      <c r="A305" s="123" t="s">
        <v>393</v>
      </c>
      <c r="B305" s="32" t="s">
        <v>128</v>
      </c>
      <c r="C305" s="8" t="s">
        <v>124</v>
      </c>
      <c r="D305" s="32">
        <v>12</v>
      </c>
      <c r="E305" s="11" t="s">
        <v>95</v>
      </c>
      <c r="F305" s="11" t="s">
        <v>112</v>
      </c>
      <c r="G305" s="568"/>
      <c r="H305" s="8"/>
      <c r="I305" s="8"/>
      <c r="J305" s="9">
        <f t="shared" si="44"/>
        <v>250</v>
      </c>
      <c r="K305" s="9">
        <f t="shared" si="44"/>
        <v>0</v>
      </c>
      <c r="L305" s="9">
        <f t="shared" si="44"/>
        <v>0</v>
      </c>
      <c r="N305" s="58"/>
    </row>
    <row r="306" spans="1:14" s="51" customFormat="1" ht="115.15" customHeight="1">
      <c r="A306" s="567" t="s">
        <v>513</v>
      </c>
      <c r="B306" s="32" t="s">
        <v>128</v>
      </c>
      <c r="C306" s="8" t="s">
        <v>124</v>
      </c>
      <c r="D306" s="32">
        <v>12</v>
      </c>
      <c r="E306" s="11" t="s">
        <v>95</v>
      </c>
      <c r="F306" s="11" t="s">
        <v>112</v>
      </c>
      <c r="G306" s="568" t="s">
        <v>87</v>
      </c>
      <c r="H306" s="2">
        <v>44107</v>
      </c>
      <c r="I306" s="2"/>
      <c r="J306" s="569">
        <f t="shared" si="44"/>
        <v>250</v>
      </c>
      <c r="K306" s="569">
        <f t="shared" si="44"/>
        <v>0</v>
      </c>
      <c r="L306" s="569">
        <f t="shared" si="44"/>
        <v>0</v>
      </c>
      <c r="M306" s="437"/>
      <c r="N306" s="571"/>
    </row>
    <row r="307" spans="1:14" s="51" customFormat="1" ht="22.15" customHeight="1">
      <c r="A307" s="146" t="s">
        <v>307</v>
      </c>
      <c r="B307" s="32" t="s">
        <v>128</v>
      </c>
      <c r="C307" s="8" t="s">
        <v>124</v>
      </c>
      <c r="D307" s="32">
        <v>12</v>
      </c>
      <c r="E307" s="11" t="s">
        <v>95</v>
      </c>
      <c r="F307" s="11" t="s">
        <v>112</v>
      </c>
      <c r="G307" s="568" t="s">
        <v>87</v>
      </c>
      <c r="H307" s="2">
        <v>44107</v>
      </c>
      <c r="I307" s="2">
        <v>500</v>
      </c>
      <c r="J307" s="569">
        <f t="shared" si="44"/>
        <v>250</v>
      </c>
      <c r="K307" s="569">
        <f t="shared" si="44"/>
        <v>0</v>
      </c>
      <c r="L307" s="569">
        <f t="shared" si="44"/>
        <v>0</v>
      </c>
      <c r="M307" s="437"/>
      <c r="N307" s="571"/>
    </row>
    <row r="308" spans="1:14" s="51" customFormat="1" ht="22.15" customHeight="1">
      <c r="A308" s="108" t="s">
        <v>106</v>
      </c>
      <c r="B308" s="32" t="s">
        <v>128</v>
      </c>
      <c r="C308" s="8" t="s">
        <v>124</v>
      </c>
      <c r="D308" s="32">
        <v>12</v>
      </c>
      <c r="E308" s="11" t="s">
        <v>95</v>
      </c>
      <c r="F308" s="11" t="s">
        <v>112</v>
      </c>
      <c r="G308" s="568" t="s">
        <v>87</v>
      </c>
      <c r="H308" s="2">
        <v>44107</v>
      </c>
      <c r="I308" s="2">
        <v>540</v>
      </c>
      <c r="J308" s="569">
        <v>250</v>
      </c>
      <c r="K308" s="569">
        <v>0</v>
      </c>
      <c r="L308" s="569">
        <v>0</v>
      </c>
      <c r="M308" s="439"/>
      <c r="N308" s="571"/>
    </row>
    <row r="309" spans="1:14" ht="24.6" customHeight="1">
      <c r="A309" s="108" t="s">
        <v>197</v>
      </c>
      <c r="B309" s="32" t="s">
        <v>128</v>
      </c>
      <c r="C309" s="32" t="s">
        <v>150</v>
      </c>
      <c r="D309" s="8"/>
      <c r="E309" s="8"/>
      <c r="F309" s="8"/>
      <c r="G309" s="564"/>
      <c r="H309" s="8"/>
      <c r="I309" s="8"/>
      <c r="J309" s="9">
        <f t="shared" ref="J309:L313" si="45">J310</f>
        <v>150</v>
      </c>
      <c r="K309" s="9">
        <f t="shared" si="45"/>
        <v>150</v>
      </c>
      <c r="L309" s="9">
        <f t="shared" si="45"/>
        <v>150</v>
      </c>
      <c r="N309" s="58"/>
    </row>
    <row r="310" spans="1:14" ht="24.6" customHeight="1">
      <c r="A310" s="563" t="s">
        <v>492</v>
      </c>
      <c r="B310" s="32" t="s">
        <v>128</v>
      </c>
      <c r="C310" s="32" t="s">
        <v>150</v>
      </c>
      <c r="D310" s="32" t="s">
        <v>148</v>
      </c>
      <c r="E310" s="11"/>
      <c r="F310" s="8"/>
      <c r="G310" s="564"/>
      <c r="H310" s="8"/>
      <c r="I310" s="8"/>
      <c r="J310" s="9">
        <f t="shared" si="45"/>
        <v>150</v>
      </c>
      <c r="K310" s="9">
        <f t="shared" si="45"/>
        <v>150</v>
      </c>
      <c r="L310" s="9">
        <f t="shared" si="45"/>
        <v>150</v>
      </c>
      <c r="N310" s="58"/>
    </row>
    <row r="311" spans="1:14" s="51" customFormat="1" ht="45.6" customHeight="1">
      <c r="A311" s="50" t="s">
        <v>394</v>
      </c>
      <c r="B311" s="32" t="s">
        <v>128</v>
      </c>
      <c r="C311" s="32" t="s">
        <v>150</v>
      </c>
      <c r="D311" s="32" t="s">
        <v>148</v>
      </c>
      <c r="E311" s="11" t="s">
        <v>95</v>
      </c>
      <c r="F311" s="11" t="s">
        <v>89</v>
      </c>
      <c r="G311" s="568"/>
      <c r="H311" s="2"/>
      <c r="I311" s="2"/>
      <c r="J311" s="569">
        <f t="shared" si="45"/>
        <v>150</v>
      </c>
      <c r="K311" s="569">
        <f t="shared" si="45"/>
        <v>150</v>
      </c>
      <c r="L311" s="569">
        <f t="shared" si="45"/>
        <v>150</v>
      </c>
      <c r="M311" s="437"/>
      <c r="N311" s="571"/>
    </row>
    <row r="312" spans="1:14" s="51" customFormat="1" ht="57.75" customHeight="1">
      <c r="A312" s="123" t="s">
        <v>393</v>
      </c>
      <c r="B312" s="32" t="s">
        <v>128</v>
      </c>
      <c r="C312" s="32" t="s">
        <v>150</v>
      </c>
      <c r="D312" s="32" t="s">
        <v>148</v>
      </c>
      <c r="E312" s="11" t="s">
        <v>95</v>
      </c>
      <c r="F312" s="11" t="s">
        <v>112</v>
      </c>
      <c r="G312" s="568"/>
      <c r="H312" s="2"/>
      <c r="I312" s="2"/>
      <c r="J312" s="569">
        <f>J313</f>
        <v>150</v>
      </c>
      <c r="K312" s="569">
        <f t="shared" si="45"/>
        <v>150</v>
      </c>
      <c r="L312" s="569">
        <f t="shared" si="45"/>
        <v>150</v>
      </c>
      <c r="M312" s="437"/>
      <c r="N312" s="571"/>
    </row>
    <row r="313" spans="1:14" s="51" customFormat="1" ht="75.75" customHeight="1">
      <c r="A313" s="567" t="s">
        <v>499</v>
      </c>
      <c r="B313" s="32" t="s">
        <v>128</v>
      </c>
      <c r="C313" s="32" t="s">
        <v>150</v>
      </c>
      <c r="D313" s="32" t="s">
        <v>148</v>
      </c>
      <c r="E313" s="11" t="s">
        <v>95</v>
      </c>
      <c r="F313" s="11" t="s">
        <v>112</v>
      </c>
      <c r="G313" s="568" t="s">
        <v>87</v>
      </c>
      <c r="H313" s="2">
        <v>44101</v>
      </c>
      <c r="I313" s="2"/>
      <c r="J313" s="569">
        <f>J314</f>
        <v>150</v>
      </c>
      <c r="K313" s="569">
        <f t="shared" si="45"/>
        <v>150</v>
      </c>
      <c r="L313" s="569">
        <f t="shared" si="45"/>
        <v>150</v>
      </c>
      <c r="M313" s="437"/>
      <c r="N313" s="571"/>
    </row>
    <row r="314" spans="1:14" s="51" customFormat="1" ht="22.15" customHeight="1">
      <c r="A314" s="146" t="s">
        <v>307</v>
      </c>
      <c r="B314" s="32" t="s">
        <v>128</v>
      </c>
      <c r="C314" s="32" t="s">
        <v>150</v>
      </c>
      <c r="D314" s="32" t="s">
        <v>148</v>
      </c>
      <c r="E314" s="11" t="s">
        <v>95</v>
      </c>
      <c r="F314" s="11" t="s">
        <v>112</v>
      </c>
      <c r="G314" s="568" t="s">
        <v>87</v>
      </c>
      <c r="H314" s="2">
        <v>44101</v>
      </c>
      <c r="I314" s="2">
        <v>500</v>
      </c>
      <c r="J314" s="569">
        <f>J315</f>
        <v>150</v>
      </c>
      <c r="K314" s="569">
        <f>K315</f>
        <v>150</v>
      </c>
      <c r="L314" s="569">
        <f>L315</f>
        <v>150</v>
      </c>
      <c r="M314" s="437"/>
      <c r="N314" s="571"/>
    </row>
    <row r="315" spans="1:14" s="51" customFormat="1" ht="22.15" customHeight="1">
      <c r="A315" s="108" t="s">
        <v>106</v>
      </c>
      <c r="B315" s="32" t="s">
        <v>128</v>
      </c>
      <c r="C315" s="32" t="s">
        <v>150</v>
      </c>
      <c r="D315" s="32" t="s">
        <v>148</v>
      </c>
      <c r="E315" s="11" t="s">
        <v>95</v>
      </c>
      <c r="F315" s="11" t="s">
        <v>112</v>
      </c>
      <c r="G315" s="568" t="s">
        <v>87</v>
      </c>
      <c r="H315" s="2">
        <v>44101</v>
      </c>
      <c r="I315" s="2">
        <v>540</v>
      </c>
      <c r="J315" s="569">
        <v>150</v>
      </c>
      <c r="K315" s="569">
        <v>150</v>
      </c>
      <c r="L315" s="569">
        <v>150</v>
      </c>
      <c r="M315" s="439"/>
      <c r="N315" s="571"/>
    </row>
    <row r="316" spans="1:14" ht="17.45" customHeight="1">
      <c r="A316" s="50" t="s">
        <v>139</v>
      </c>
      <c r="B316" s="8" t="s">
        <v>128</v>
      </c>
      <c r="C316" s="8" t="s">
        <v>151</v>
      </c>
      <c r="D316" s="8"/>
      <c r="E316" s="8"/>
      <c r="F316" s="8"/>
      <c r="G316" s="8"/>
      <c r="H316" s="8"/>
      <c r="I316" s="8"/>
      <c r="J316" s="9">
        <f>J317+J329+J353+J368</f>
        <v>91327.665610000011</v>
      </c>
      <c r="K316" s="9">
        <f>K317+K329+K353+K368</f>
        <v>84216.563569999998</v>
      </c>
      <c r="L316" s="9">
        <f>L317+L329+L353+L368</f>
        <v>79491.899999999994</v>
      </c>
      <c r="N316" s="58"/>
    </row>
    <row r="317" spans="1:14" ht="20.45" customHeight="1">
      <c r="A317" s="50" t="s">
        <v>156</v>
      </c>
      <c r="B317" s="8" t="s">
        <v>128</v>
      </c>
      <c r="C317" s="8" t="s">
        <v>151</v>
      </c>
      <c r="D317" s="8" t="s">
        <v>123</v>
      </c>
      <c r="E317" s="8"/>
      <c r="F317" s="8"/>
      <c r="G317" s="8"/>
      <c r="H317" s="8"/>
      <c r="I317" s="8"/>
      <c r="J317" s="9">
        <f t="shared" ref="J317:L318" si="46">J318</f>
        <v>16805.900000000001</v>
      </c>
      <c r="K317" s="9">
        <f t="shared" si="46"/>
        <v>16124.1</v>
      </c>
      <c r="L317" s="9">
        <f t="shared" si="46"/>
        <v>15875.6</v>
      </c>
      <c r="N317" s="58"/>
    </row>
    <row r="318" spans="1:14" ht="38.450000000000003" customHeight="1">
      <c r="A318" s="50" t="s">
        <v>477</v>
      </c>
      <c r="B318" s="8" t="s">
        <v>128</v>
      </c>
      <c r="C318" s="8" t="s">
        <v>151</v>
      </c>
      <c r="D318" s="8" t="s">
        <v>123</v>
      </c>
      <c r="E318" s="8" t="s">
        <v>148</v>
      </c>
      <c r="F318" s="8"/>
      <c r="G318" s="8"/>
      <c r="H318" s="8"/>
      <c r="I318" s="8"/>
      <c r="J318" s="9">
        <f t="shared" si="46"/>
        <v>16805.900000000001</v>
      </c>
      <c r="K318" s="9">
        <f t="shared" si="46"/>
        <v>16124.1</v>
      </c>
      <c r="L318" s="9">
        <f t="shared" si="46"/>
        <v>15875.6</v>
      </c>
      <c r="M318" s="604"/>
      <c r="N318" s="58"/>
    </row>
    <row r="319" spans="1:14" ht="24" customHeight="1">
      <c r="A319" s="499" t="s">
        <v>185</v>
      </c>
      <c r="B319" s="8" t="s">
        <v>128</v>
      </c>
      <c r="C319" s="8" t="s">
        <v>151</v>
      </c>
      <c r="D319" s="8" t="s">
        <v>123</v>
      </c>
      <c r="E319" s="8" t="s">
        <v>148</v>
      </c>
      <c r="F319" s="8" t="s">
        <v>89</v>
      </c>
      <c r="G319" s="8" t="s">
        <v>123</v>
      </c>
      <c r="H319" s="8"/>
      <c r="I319" s="8"/>
      <c r="J319" s="9">
        <f>J323+J326+J320</f>
        <v>16805.900000000001</v>
      </c>
      <c r="K319" s="9">
        <f>K323+K326+K320</f>
        <v>16124.1</v>
      </c>
      <c r="L319" s="9">
        <f>L323+L326+L320</f>
        <v>15875.6</v>
      </c>
      <c r="N319" s="58"/>
    </row>
    <row r="320" spans="1:14" ht="58.9" customHeight="1">
      <c r="A320" s="50" t="s">
        <v>339</v>
      </c>
      <c r="B320" s="8" t="s">
        <v>128</v>
      </c>
      <c r="C320" s="8" t="s">
        <v>151</v>
      </c>
      <c r="D320" s="8" t="s">
        <v>123</v>
      </c>
      <c r="E320" s="8" t="s">
        <v>148</v>
      </c>
      <c r="F320" s="8" t="s">
        <v>89</v>
      </c>
      <c r="G320" s="8" t="s">
        <v>123</v>
      </c>
      <c r="H320" s="8" t="s">
        <v>65</v>
      </c>
      <c r="I320" s="8"/>
      <c r="J320" s="554">
        <f t="shared" ref="J320:L321" si="47">J321</f>
        <v>7.9</v>
      </c>
      <c r="K320" s="9">
        <f t="shared" si="47"/>
        <v>20</v>
      </c>
      <c r="L320" s="9">
        <f t="shared" si="47"/>
        <v>20</v>
      </c>
      <c r="M320" s="9"/>
      <c r="N320" s="58"/>
    </row>
    <row r="321" spans="1:20" ht="37.15" customHeight="1">
      <c r="A321" s="147" t="s">
        <v>313</v>
      </c>
      <c r="B321" s="8" t="s">
        <v>128</v>
      </c>
      <c r="C321" s="8" t="s">
        <v>151</v>
      </c>
      <c r="D321" s="8" t="s">
        <v>123</v>
      </c>
      <c r="E321" s="8" t="s">
        <v>148</v>
      </c>
      <c r="F321" s="8" t="s">
        <v>89</v>
      </c>
      <c r="G321" s="8" t="s">
        <v>123</v>
      </c>
      <c r="H321" s="8" t="s">
        <v>65</v>
      </c>
      <c r="I321" s="8" t="s">
        <v>308</v>
      </c>
      <c r="J321" s="554">
        <f t="shared" si="47"/>
        <v>7.9</v>
      </c>
      <c r="K321" s="9">
        <f t="shared" si="47"/>
        <v>20</v>
      </c>
      <c r="L321" s="9">
        <f t="shared" si="47"/>
        <v>20</v>
      </c>
      <c r="N321" s="58"/>
    </row>
    <row r="322" spans="1:20" ht="21.6" customHeight="1">
      <c r="A322" s="157" t="s">
        <v>328</v>
      </c>
      <c r="B322" s="8" t="s">
        <v>128</v>
      </c>
      <c r="C322" s="8" t="s">
        <v>151</v>
      </c>
      <c r="D322" s="8" t="s">
        <v>123</v>
      </c>
      <c r="E322" s="8" t="s">
        <v>148</v>
      </c>
      <c r="F322" s="8" t="s">
        <v>89</v>
      </c>
      <c r="G322" s="8" t="s">
        <v>123</v>
      </c>
      <c r="H322" s="8" t="s">
        <v>65</v>
      </c>
      <c r="I322" s="8" t="s">
        <v>315</v>
      </c>
      <c r="J322" s="9">
        <f>20-12.1</f>
        <v>7.9</v>
      </c>
      <c r="K322" s="9">
        <v>20</v>
      </c>
      <c r="L322" s="9">
        <v>20</v>
      </c>
      <c r="M322" s="437">
        <v>-12.1</v>
      </c>
      <c r="N322" s="58" t="s">
        <v>614</v>
      </c>
    </row>
    <row r="323" spans="1:20" ht="24" customHeight="1">
      <c r="A323" s="50" t="s">
        <v>239</v>
      </c>
      <c r="B323" s="8" t="s">
        <v>128</v>
      </c>
      <c r="C323" s="8" t="s">
        <v>151</v>
      </c>
      <c r="D323" s="8" t="s">
        <v>123</v>
      </c>
      <c r="E323" s="8" t="s">
        <v>148</v>
      </c>
      <c r="F323" s="8" t="s">
        <v>89</v>
      </c>
      <c r="G323" s="8" t="s">
        <v>123</v>
      </c>
      <c r="H323" s="8" t="s">
        <v>240</v>
      </c>
      <c r="I323" s="8"/>
      <c r="J323" s="554">
        <f t="shared" ref="J323:L324" si="48">J324</f>
        <v>2107.1999999999998</v>
      </c>
      <c r="K323" s="9">
        <f t="shared" si="48"/>
        <v>4000</v>
      </c>
      <c r="L323" s="9">
        <f t="shared" si="48"/>
        <v>5065</v>
      </c>
      <c r="N323" s="58"/>
    </row>
    <row r="324" spans="1:20" ht="42" customHeight="1">
      <c r="A324" s="147" t="s">
        <v>313</v>
      </c>
      <c r="B324" s="8" t="s">
        <v>128</v>
      </c>
      <c r="C324" s="8" t="s">
        <v>151</v>
      </c>
      <c r="D324" s="8" t="s">
        <v>123</v>
      </c>
      <c r="E324" s="8" t="s">
        <v>148</v>
      </c>
      <c r="F324" s="8" t="s">
        <v>89</v>
      </c>
      <c r="G324" s="8" t="s">
        <v>123</v>
      </c>
      <c r="H324" s="8" t="s">
        <v>240</v>
      </c>
      <c r="I324" s="8" t="s">
        <v>308</v>
      </c>
      <c r="J324" s="554">
        <f t="shared" si="48"/>
        <v>2107.1999999999998</v>
      </c>
      <c r="K324" s="9">
        <f t="shared" si="48"/>
        <v>4000</v>
      </c>
      <c r="L324" s="9">
        <f t="shared" si="48"/>
        <v>5065</v>
      </c>
      <c r="N324" s="58"/>
    </row>
    <row r="325" spans="1:20" ht="31.15" customHeight="1">
      <c r="A325" s="157" t="s">
        <v>328</v>
      </c>
      <c r="B325" s="8" t="s">
        <v>128</v>
      </c>
      <c r="C325" s="8" t="s">
        <v>151</v>
      </c>
      <c r="D325" s="8" t="s">
        <v>123</v>
      </c>
      <c r="E325" s="8" t="s">
        <v>148</v>
      </c>
      <c r="F325" s="8" t="s">
        <v>89</v>
      </c>
      <c r="G325" s="8" t="s">
        <v>123</v>
      </c>
      <c r="H325" s="8" t="s">
        <v>240</v>
      </c>
      <c r="I325" s="8" t="s">
        <v>315</v>
      </c>
      <c r="J325" s="9">
        <f>1890.1+2000-125-500-1000-170+12.1</f>
        <v>2107.1999999999998</v>
      </c>
      <c r="K325" s="9">
        <f>2000+2000</f>
        <v>4000</v>
      </c>
      <c r="L325" s="9">
        <f>2000+2000+1065</f>
        <v>5065</v>
      </c>
      <c r="M325" s="448" t="s">
        <v>615</v>
      </c>
      <c r="N325" s="58"/>
    </row>
    <row r="326" spans="1:20" ht="135.6" customHeight="1">
      <c r="A326" s="449" t="s">
        <v>358</v>
      </c>
      <c r="B326" s="8" t="s">
        <v>128</v>
      </c>
      <c r="C326" s="8" t="s">
        <v>151</v>
      </c>
      <c r="D326" s="8" t="s">
        <v>123</v>
      </c>
      <c r="E326" s="8" t="s">
        <v>148</v>
      </c>
      <c r="F326" s="8" t="s">
        <v>89</v>
      </c>
      <c r="G326" s="8" t="s">
        <v>123</v>
      </c>
      <c r="H326" s="8" t="s">
        <v>186</v>
      </c>
      <c r="I326" s="8"/>
      <c r="J326" s="9">
        <f t="shared" ref="J326:L327" si="49">J327</f>
        <v>14690.8</v>
      </c>
      <c r="K326" s="9">
        <f t="shared" si="49"/>
        <v>12104.1</v>
      </c>
      <c r="L326" s="9">
        <f t="shared" si="49"/>
        <v>10790.6</v>
      </c>
      <c r="N326" s="58"/>
    </row>
    <row r="327" spans="1:20" ht="39" customHeight="1">
      <c r="A327" s="147" t="s">
        <v>313</v>
      </c>
      <c r="B327" s="8" t="s">
        <v>128</v>
      </c>
      <c r="C327" s="8" t="s">
        <v>151</v>
      </c>
      <c r="D327" s="8" t="s">
        <v>123</v>
      </c>
      <c r="E327" s="8" t="s">
        <v>148</v>
      </c>
      <c r="F327" s="8" t="s">
        <v>89</v>
      </c>
      <c r="G327" s="8" t="s">
        <v>123</v>
      </c>
      <c r="H327" s="8" t="s">
        <v>186</v>
      </c>
      <c r="I327" s="8" t="s">
        <v>308</v>
      </c>
      <c r="J327" s="9">
        <f t="shared" si="49"/>
        <v>14690.8</v>
      </c>
      <c r="K327" s="9">
        <f t="shared" si="49"/>
        <v>12104.1</v>
      </c>
      <c r="L327" s="9">
        <f t="shared" si="49"/>
        <v>10790.6</v>
      </c>
      <c r="N327" s="58"/>
    </row>
    <row r="328" spans="1:20" ht="20.45" customHeight="1">
      <c r="A328" s="157" t="s">
        <v>328</v>
      </c>
      <c r="B328" s="8" t="s">
        <v>128</v>
      </c>
      <c r="C328" s="8" t="s">
        <v>151</v>
      </c>
      <c r="D328" s="8" t="s">
        <v>123</v>
      </c>
      <c r="E328" s="8" t="s">
        <v>148</v>
      </c>
      <c r="F328" s="8" t="s">
        <v>89</v>
      </c>
      <c r="G328" s="8" t="s">
        <v>123</v>
      </c>
      <c r="H328" s="8" t="s">
        <v>186</v>
      </c>
      <c r="I328" s="8" t="s">
        <v>315</v>
      </c>
      <c r="J328" s="9">
        <v>14690.8</v>
      </c>
      <c r="K328" s="9">
        <v>12104.1</v>
      </c>
      <c r="L328" s="9">
        <v>10790.6</v>
      </c>
      <c r="N328" s="58"/>
    </row>
    <row r="329" spans="1:20" ht="22.15" customHeight="1">
      <c r="A329" s="50" t="s">
        <v>140</v>
      </c>
      <c r="B329" s="8" t="s">
        <v>128</v>
      </c>
      <c r="C329" s="8" t="s">
        <v>151</v>
      </c>
      <c r="D329" s="8" t="s">
        <v>148</v>
      </c>
      <c r="E329" s="8"/>
      <c r="F329" s="8"/>
      <c r="G329" s="8"/>
      <c r="H329" s="8"/>
      <c r="I329" s="8"/>
      <c r="J329" s="9">
        <f>J330</f>
        <v>62412.565610000005</v>
      </c>
      <c r="K329" s="9">
        <f>K330</f>
        <v>57191.263570000003</v>
      </c>
      <c r="L329" s="9">
        <f>L330</f>
        <v>52712.799999999996</v>
      </c>
      <c r="N329" s="58"/>
    </row>
    <row r="330" spans="1:20" ht="41.45" customHeight="1">
      <c r="A330" s="181" t="s">
        <v>477</v>
      </c>
      <c r="B330" s="8" t="s">
        <v>128</v>
      </c>
      <c r="C330" s="8" t="s">
        <v>151</v>
      </c>
      <c r="D330" s="8" t="s">
        <v>148</v>
      </c>
      <c r="E330" s="8" t="s">
        <v>148</v>
      </c>
      <c r="F330" s="8"/>
      <c r="G330" s="8"/>
      <c r="H330" s="8"/>
      <c r="I330" s="8"/>
      <c r="J330" s="9">
        <f>J331+J341+J345+J349</f>
        <v>62412.565610000005</v>
      </c>
      <c r="K330" s="9">
        <f>K331+K341+K345+K349</f>
        <v>57191.263570000003</v>
      </c>
      <c r="L330" s="9">
        <f>L331+L341+L345+L349</f>
        <v>52712.799999999996</v>
      </c>
      <c r="M330" s="604"/>
      <c r="N330" s="58"/>
      <c r="S330" s="9"/>
      <c r="T330" s="9"/>
    </row>
    <row r="331" spans="1:20" ht="24" customHeight="1">
      <c r="A331" s="149" t="s">
        <v>318</v>
      </c>
      <c r="B331" s="22" t="s">
        <v>128</v>
      </c>
      <c r="C331" s="8" t="s">
        <v>151</v>
      </c>
      <c r="D331" s="8" t="s">
        <v>148</v>
      </c>
      <c r="E331" s="8" t="s">
        <v>148</v>
      </c>
      <c r="F331" s="8" t="s">
        <v>89</v>
      </c>
      <c r="G331" s="8" t="s">
        <v>148</v>
      </c>
      <c r="H331" s="8"/>
      <c r="I331" s="8"/>
      <c r="J331" s="9">
        <f>J332+J335+J338</f>
        <v>56563.248039999999</v>
      </c>
      <c r="K331" s="9">
        <f>K332+K335+K338</f>
        <v>51303.698000000004</v>
      </c>
      <c r="L331" s="9">
        <f>L332+L335+L338</f>
        <v>46836.4</v>
      </c>
      <c r="M331" s="445"/>
      <c r="N331" s="58"/>
    </row>
    <row r="332" spans="1:20" ht="63" customHeight="1">
      <c r="A332" s="50" t="s">
        <v>339</v>
      </c>
      <c r="B332" s="8" t="s">
        <v>128</v>
      </c>
      <c r="C332" s="8" t="s">
        <v>151</v>
      </c>
      <c r="D332" s="8" t="s">
        <v>148</v>
      </c>
      <c r="E332" s="8" t="s">
        <v>148</v>
      </c>
      <c r="F332" s="8" t="s">
        <v>89</v>
      </c>
      <c r="G332" s="8" t="s">
        <v>148</v>
      </c>
      <c r="H332" s="8" t="s">
        <v>65</v>
      </c>
      <c r="I332" s="8"/>
      <c r="J332" s="9">
        <f t="shared" ref="J332:L333" si="50">J333</f>
        <v>40</v>
      </c>
      <c r="K332" s="9">
        <f t="shared" si="50"/>
        <v>40</v>
      </c>
      <c r="L332" s="9">
        <f t="shared" si="50"/>
        <v>40</v>
      </c>
      <c r="M332" s="514"/>
      <c r="N332" s="58"/>
    </row>
    <row r="333" spans="1:20" ht="43.15" customHeight="1">
      <c r="A333" s="147" t="s">
        <v>313</v>
      </c>
      <c r="B333" s="8" t="s">
        <v>128</v>
      </c>
      <c r="C333" s="8" t="s">
        <v>151</v>
      </c>
      <c r="D333" s="8" t="s">
        <v>148</v>
      </c>
      <c r="E333" s="8" t="s">
        <v>148</v>
      </c>
      <c r="F333" s="8" t="s">
        <v>89</v>
      </c>
      <c r="G333" s="8" t="s">
        <v>148</v>
      </c>
      <c r="H333" s="8" t="s">
        <v>65</v>
      </c>
      <c r="I333" s="8" t="s">
        <v>308</v>
      </c>
      <c r="J333" s="9">
        <f t="shared" si="50"/>
        <v>40</v>
      </c>
      <c r="K333" s="9">
        <f t="shared" si="50"/>
        <v>40</v>
      </c>
      <c r="L333" s="9">
        <f t="shared" si="50"/>
        <v>40</v>
      </c>
      <c r="M333" s="510"/>
      <c r="N333" s="58"/>
    </row>
    <row r="334" spans="1:20" ht="24" customHeight="1">
      <c r="A334" s="157" t="s">
        <v>328</v>
      </c>
      <c r="B334" s="8" t="s">
        <v>128</v>
      </c>
      <c r="C334" s="8" t="s">
        <v>151</v>
      </c>
      <c r="D334" s="8" t="s">
        <v>148</v>
      </c>
      <c r="E334" s="8" t="s">
        <v>148</v>
      </c>
      <c r="F334" s="8" t="s">
        <v>89</v>
      </c>
      <c r="G334" s="8" t="s">
        <v>148</v>
      </c>
      <c r="H334" s="8" t="s">
        <v>65</v>
      </c>
      <c r="I334" s="8" t="s">
        <v>315</v>
      </c>
      <c r="J334" s="9">
        <v>40</v>
      </c>
      <c r="K334" s="9">
        <v>40</v>
      </c>
      <c r="L334" s="9">
        <v>40</v>
      </c>
      <c r="M334" s="511"/>
      <c r="N334" s="58"/>
    </row>
    <row r="335" spans="1:20" ht="27.6" customHeight="1">
      <c r="A335" s="50" t="s">
        <v>238</v>
      </c>
      <c r="B335" s="8" t="s">
        <v>128</v>
      </c>
      <c r="C335" s="8" t="s">
        <v>151</v>
      </c>
      <c r="D335" s="8" t="s">
        <v>148</v>
      </c>
      <c r="E335" s="8" t="s">
        <v>148</v>
      </c>
      <c r="F335" s="8" t="s">
        <v>89</v>
      </c>
      <c r="G335" s="8" t="s">
        <v>148</v>
      </c>
      <c r="H335" s="8" t="s">
        <v>237</v>
      </c>
      <c r="I335" s="8"/>
      <c r="J335" s="9">
        <f t="shared" ref="J335:L336" si="51">J336</f>
        <v>6068.5480400000015</v>
      </c>
      <c r="K335" s="9">
        <f t="shared" si="51"/>
        <v>9374.3979999999992</v>
      </c>
      <c r="L335" s="9">
        <f t="shared" si="51"/>
        <v>9175</v>
      </c>
      <c r="M335" s="510"/>
      <c r="N335" s="58"/>
    </row>
    <row r="336" spans="1:20" ht="41.45" customHeight="1">
      <c r="A336" s="147" t="s">
        <v>313</v>
      </c>
      <c r="B336" s="8" t="s">
        <v>128</v>
      </c>
      <c r="C336" s="8" t="s">
        <v>151</v>
      </c>
      <c r="D336" s="8" t="s">
        <v>148</v>
      </c>
      <c r="E336" s="8" t="s">
        <v>148</v>
      </c>
      <c r="F336" s="8" t="s">
        <v>89</v>
      </c>
      <c r="G336" s="8" t="s">
        <v>148</v>
      </c>
      <c r="H336" s="8" t="s">
        <v>237</v>
      </c>
      <c r="I336" s="8" t="s">
        <v>308</v>
      </c>
      <c r="J336" s="9">
        <f t="shared" si="51"/>
        <v>6068.5480400000015</v>
      </c>
      <c r="K336" s="9">
        <f t="shared" si="51"/>
        <v>9374.3979999999992</v>
      </c>
      <c r="L336" s="9">
        <f t="shared" si="51"/>
        <v>9175</v>
      </c>
      <c r="M336" s="510"/>
      <c r="N336" s="58"/>
    </row>
    <row r="337" spans="1:16" ht="24.6" customHeight="1">
      <c r="A337" s="157" t="s">
        <v>328</v>
      </c>
      <c r="B337" s="8" t="s">
        <v>128</v>
      </c>
      <c r="C337" s="8" t="s">
        <v>151</v>
      </c>
      <c r="D337" s="8" t="s">
        <v>148</v>
      </c>
      <c r="E337" s="8" t="s">
        <v>148</v>
      </c>
      <c r="F337" s="8" t="s">
        <v>89</v>
      </c>
      <c r="G337" s="8" t="s">
        <v>148</v>
      </c>
      <c r="H337" s="8" t="s">
        <v>237</v>
      </c>
      <c r="I337" s="8" t="s">
        <v>315</v>
      </c>
      <c r="J337" s="9">
        <f>4906-1.665+866.2+2000-213.9-2000+2099.8+554.3+848.6-260.8-150-45.2-100-250-0.1+0.2-3000+1445.7-310.2-405.3+141.21304+300-47.4-189.3+9.3-128.9</f>
        <v>6068.5480400000015</v>
      </c>
      <c r="K337" s="9">
        <f>6276.9-1.702+2000-11.6+2501-332.5-150-7.6-100-0.2-0.1+0.2-800</f>
        <v>9374.3979999999992</v>
      </c>
      <c r="L337" s="9">
        <f>9975+0.1-800.1</f>
        <v>9175</v>
      </c>
      <c r="M337" s="662" t="s">
        <v>613</v>
      </c>
      <c r="N337" s="620"/>
    </row>
    <row r="338" spans="1:16" ht="158.44999999999999" customHeight="1">
      <c r="A338" s="192" t="s">
        <v>359</v>
      </c>
      <c r="B338" s="8" t="s">
        <v>128</v>
      </c>
      <c r="C338" s="8" t="s">
        <v>151</v>
      </c>
      <c r="D338" s="8" t="s">
        <v>148</v>
      </c>
      <c r="E338" s="8" t="s">
        <v>148</v>
      </c>
      <c r="F338" s="8" t="s">
        <v>89</v>
      </c>
      <c r="G338" s="8" t="s">
        <v>148</v>
      </c>
      <c r="H338" s="8" t="s">
        <v>188</v>
      </c>
      <c r="I338" s="8"/>
      <c r="J338" s="9">
        <f t="shared" ref="J338:L339" si="52">J339</f>
        <v>50454.7</v>
      </c>
      <c r="K338" s="9">
        <f t="shared" si="52"/>
        <v>41889.300000000003</v>
      </c>
      <c r="L338" s="9">
        <f t="shared" si="52"/>
        <v>37621.4</v>
      </c>
      <c r="N338" s="58"/>
    </row>
    <row r="339" spans="1:16" ht="40.9" customHeight="1">
      <c r="A339" s="147" t="s">
        <v>313</v>
      </c>
      <c r="B339" s="8" t="s">
        <v>128</v>
      </c>
      <c r="C339" s="8" t="s">
        <v>151</v>
      </c>
      <c r="D339" s="8" t="s">
        <v>148</v>
      </c>
      <c r="E339" s="8" t="s">
        <v>148</v>
      </c>
      <c r="F339" s="8" t="s">
        <v>89</v>
      </c>
      <c r="G339" s="8" t="s">
        <v>148</v>
      </c>
      <c r="H339" s="8" t="s">
        <v>188</v>
      </c>
      <c r="I339" s="8" t="s">
        <v>308</v>
      </c>
      <c r="J339" s="9">
        <f t="shared" si="52"/>
        <v>50454.7</v>
      </c>
      <c r="K339" s="9">
        <f t="shared" si="52"/>
        <v>41889.300000000003</v>
      </c>
      <c r="L339" s="9">
        <f t="shared" si="52"/>
        <v>37621.4</v>
      </c>
      <c r="N339" s="58"/>
    </row>
    <row r="340" spans="1:16" ht="25.15" customHeight="1">
      <c r="A340" s="157" t="s">
        <v>328</v>
      </c>
      <c r="B340" s="8" t="s">
        <v>128</v>
      </c>
      <c r="C340" s="8" t="s">
        <v>151</v>
      </c>
      <c r="D340" s="8" t="s">
        <v>148</v>
      </c>
      <c r="E340" s="8" t="s">
        <v>148</v>
      </c>
      <c r="F340" s="8" t="s">
        <v>89</v>
      </c>
      <c r="G340" s="8" t="s">
        <v>148</v>
      </c>
      <c r="H340" s="8" t="s">
        <v>188</v>
      </c>
      <c r="I340" s="8" t="s">
        <v>315</v>
      </c>
      <c r="J340" s="9">
        <v>50454.7</v>
      </c>
      <c r="K340" s="9">
        <v>41889.300000000003</v>
      </c>
      <c r="L340" s="9">
        <v>37621.4</v>
      </c>
      <c r="N340" s="600"/>
      <c r="O340" s="235"/>
    </row>
    <row r="341" spans="1:16" ht="67.150000000000006" customHeight="1">
      <c r="A341" s="157" t="s">
        <v>64</v>
      </c>
      <c r="B341" s="8" t="s">
        <v>128</v>
      </c>
      <c r="C341" s="8" t="s">
        <v>151</v>
      </c>
      <c r="D341" s="8" t="s">
        <v>148</v>
      </c>
      <c r="E341" s="8" t="s">
        <v>148</v>
      </c>
      <c r="F341" s="8" t="s">
        <v>89</v>
      </c>
      <c r="G341" s="8" t="s">
        <v>153</v>
      </c>
      <c r="H341" s="8"/>
      <c r="I341" s="8"/>
      <c r="J341" s="9">
        <f t="shared" ref="J341:L343" si="53">J342</f>
        <v>1875.3015700000001</v>
      </c>
      <c r="K341" s="9">
        <f t="shared" si="53"/>
        <v>1875.3015700000001</v>
      </c>
      <c r="L341" s="9">
        <f t="shared" si="53"/>
        <v>1864.1</v>
      </c>
      <c r="M341" s="621"/>
      <c r="N341" s="600"/>
      <c r="O341" s="235"/>
    </row>
    <row r="342" spans="1:16" ht="42" customHeight="1">
      <c r="A342" s="147" t="s">
        <v>66</v>
      </c>
      <c r="B342" s="8" t="s">
        <v>128</v>
      </c>
      <c r="C342" s="8" t="s">
        <v>151</v>
      </c>
      <c r="D342" s="8" t="s">
        <v>148</v>
      </c>
      <c r="E342" s="8" t="s">
        <v>148</v>
      </c>
      <c r="F342" s="8" t="s">
        <v>89</v>
      </c>
      <c r="G342" s="8" t="s">
        <v>153</v>
      </c>
      <c r="H342" s="8" t="s">
        <v>63</v>
      </c>
      <c r="I342" s="8"/>
      <c r="J342" s="9">
        <f t="shared" si="53"/>
        <v>1875.3015700000001</v>
      </c>
      <c r="K342" s="9">
        <f t="shared" si="53"/>
        <v>1875.3015700000001</v>
      </c>
      <c r="L342" s="9">
        <f t="shared" si="53"/>
        <v>1864.1</v>
      </c>
      <c r="M342" s="621"/>
      <c r="N342" s="622"/>
      <c r="O342" s="235"/>
    </row>
    <row r="343" spans="1:16" ht="39" customHeight="1">
      <c r="A343" s="108" t="s">
        <v>313</v>
      </c>
      <c r="B343" s="8" t="s">
        <v>128</v>
      </c>
      <c r="C343" s="8" t="s">
        <v>151</v>
      </c>
      <c r="D343" s="8" t="s">
        <v>148</v>
      </c>
      <c r="E343" s="8" t="s">
        <v>148</v>
      </c>
      <c r="F343" s="8" t="s">
        <v>89</v>
      </c>
      <c r="G343" s="8" t="s">
        <v>153</v>
      </c>
      <c r="H343" s="8" t="s">
        <v>63</v>
      </c>
      <c r="I343" s="8" t="s">
        <v>308</v>
      </c>
      <c r="J343" s="9">
        <f t="shared" si="53"/>
        <v>1875.3015700000001</v>
      </c>
      <c r="K343" s="9">
        <f t="shared" si="53"/>
        <v>1875.3015700000001</v>
      </c>
      <c r="L343" s="9">
        <f t="shared" si="53"/>
        <v>1864.1</v>
      </c>
      <c r="M343" s="621"/>
      <c r="N343" s="600"/>
      <c r="O343" s="235"/>
    </row>
    <row r="344" spans="1:16" ht="25.15" customHeight="1">
      <c r="A344" s="157" t="s">
        <v>328</v>
      </c>
      <c r="B344" s="8" t="s">
        <v>128</v>
      </c>
      <c r="C344" s="8" t="s">
        <v>151</v>
      </c>
      <c r="D344" s="8" t="s">
        <v>148</v>
      </c>
      <c r="E344" s="8" t="s">
        <v>148</v>
      </c>
      <c r="F344" s="8" t="s">
        <v>89</v>
      </c>
      <c r="G344" s="8" t="s">
        <v>153</v>
      </c>
      <c r="H344" s="8" t="s">
        <v>63</v>
      </c>
      <c r="I344" s="8" t="s">
        <v>315</v>
      </c>
      <c r="J344" s="9">
        <v>1875.3015700000001</v>
      </c>
      <c r="K344" s="9">
        <v>1875.3015700000001</v>
      </c>
      <c r="L344" s="9">
        <v>1864.1</v>
      </c>
      <c r="M344" s="515"/>
      <c r="N344" s="508"/>
      <c r="O344" s="388"/>
      <c r="P344" s="59"/>
    </row>
    <row r="345" spans="1:16" ht="67.900000000000006" customHeight="1">
      <c r="A345" s="157" t="s">
        <v>582</v>
      </c>
      <c r="B345" s="8" t="s">
        <v>128</v>
      </c>
      <c r="C345" s="8" t="s">
        <v>151</v>
      </c>
      <c r="D345" s="8" t="s">
        <v>148</v>
      </c>
      <c r="E345" s="8" t="s">
        <v>148</v>
      </c>
      <c r="F345" s="8" t="s">
        <v>89</v>
      </c>
      <c r="G345" s="8" t="s">
        <v>152</v>
      </c>
      <c r="H345" s="8"/>
      <c r="I345" s="8"/>
      <c r="J345" s="9">
        <f t="shared" ref="J345:L347" si="54">J346</f>
        <v>3281</v>
      </c>
      <c r="K345" s="9">
        <f t="shared" si="54"/>
        <v>3329.1</v>
      </c>
      <c r="L345" s="9">
        <f t="shared" si="54"/>
        <v>3329.1</v>
      </c>
      <c r="M345" s="653"/>
      <c r="N345" s="234"/>
      <c r="O345" s="235"/>
    </row>
    <row r="346" spans="1:16" ht="72.599999999999994" customHeight="1">
      <c r="A346" s="147" t="s">
        <v>583</v>
      </c>
      <c r="B346" s="8" t="s">
        <v>128</v>
      </c>
      <c r="C346" s="8" t="s">
        <v>151</v>
      </c>
      <c r="D346" s="8" t="s">
        <v>148</v>
      </c>
      <c r="E346" s="8" t="s">
        <v>148</v>
      </c>
      <c r="F346" s="8" t="s">
        <v>89</v>
      </c>
      <c r="G346" s="8" t="s">
        <v>152</v>
      </c>
      <c r="H346" s="8" t="s">
        <v>584</v>
      </c>
      <c r="I346" s="8"/>
      <c r="J346" s="9">
        <f t="shared" si="54"/>
        <v>3281</v>
      </c>
      <c r="K346" s="9">
        <f t="shared" si="54"/>
        <v>3329.1</v>
      </c>
      <c r="L346" s="9">
        <f t="shared" si="54"/>
        <v>3329.1</v>
      </c>
      <c r="M346" s="653"/>
      <c r="N346" s="234"/>
      <c r="O346" s="235"/>
    </row>
    <row r="347" spans="1:16" ht="39" customHeight="1">
      <c r="A347" s="108" t="s">
        <v>313</v>
      </c>
      <c r="B347" s="8" t="s">
        <v>128</v>
      </c>
      <c r="C347" s="8" t="s">
        <v>151</v>
      </c>
      <c r="D347" s="8" t="s">
        <v>148</v>
      </c>
      <c r="E347" s="8" t="s">
        <v>148</v>
      </c>
      <c r="F347" s="8" t="s">
        <v>89</v>
      </c>
      <c r="G347" s="8" t="s">
        <v>152</v>
      </c>
      <c r="H347" s="8" t="s">
        <v>584</v>
      </c>
      <c r="I347" s="8" t="s">
        <v>308</v>
      </c>
      <c r="J347" s="9">
        <f t="shared" si="54"/>
        <v>3281</v>
      </c>
      <c r="K347" s="9">
        <f t="shared" si="54"/>
        <v>3329.1</v>
      </c>
      <c r="L347" s="9">
        <f t="shared" si="54"/>
        <v>3329.1</v>
      </c>
      <c r="M347" s="653"/>
      <c r="N347" s="234"/>
      <c r="O347" s="235"/>
    </row>
    <row r="348" spans="1:16" ht="25.15" customHeight="1">
      <c r="A348" s="157" t="s">
        <v>328</v>
      </c>
      <c r="B348" s="8" t="s">
        <v>128</v>
      </c>
      <c r="C348" s="8" t="s">
        <v>151</v>
      </c>
      <c r="D348" s="8" t="s">
        <v>148</v>
      </c>
      <c r="E348" s="8" t="s">
        <v>148</v>
      </c>
      <c r="F348" s="8" t="s">
        <v>89</v>
      </c>
      <c r="G348" s="8" t="s">
        <v>152</v>
      </c>
      <c r="H348" s="8" t="s">
        <v>584</v>
      </c>
      <c r="I348" s="8" t="s">
        <v>315</v>
      </c>
      <c r="J348" s="9">
        <v>3281</v>
      </c>
      <c r="K348" s="9">
        <v>3329.1</v>
      </c>
      <c r="L348" s="9">
        <v>3329.1</v>
      </c>
      <c r="M348" s="515"/>
      <c r="N348" s="234"/>
      <c r="O348" s="235"/>
    </row>
    <row r="349" spans="1:16" ht="46.15" customHeight="1">
      <c r="A349" s="157" t="s">
        <v>585</v>
      </c>
      <c r="B349" s="8" t="s">
        <v>128</v>
      </c>
      <c r="C349" s="8" t="s">
        <v>151</v>
      </c>
      <c r="D349" s="8" t="s">
        <v>148</v>
      </c>
      <c r="E349" s="8" t="s">
        <v>148</v>
      </c>
      <c r="F349" s="8" t="s">
        <v>89</v>
      </c>
      <c r="G349" s="8" t="s">
        <v>586</v>
      </c>
      <c r="H349" s="8"/>
      <c r="I349" s="8"/>
      <c r="J349" s="9">
        <f t="shared" ref="J349:L351" si="55">J350</f>
        <v>693.01599999999996</v>
      </c>
      <c r="K349" s="9">
        <f t="shared" si="55"/>
        <v>683.16399999999999</v>
      </c>
      <c r="L349" s="9">
        <f t="shared" si="55"/>
        <v>683.2</v>
      </c>
      <c r="M349" s="653"/>
      <c r="N349" s="234"/>
      <c r="O349" s="235"/>
    </row>
    <row r="350" spans="1:16" ht="57.6" customHeight="1">
      <c r="A350" s="147" t="s">
        <v>587</v>
      </c>
      <c r="B350" s="8" t="s">
        <v>128</v>
      </c>
      <c r="C350" s="8" t="s">
        <v>151</v>
      </c>
      <c r="D350" s="8" t="s">
        <v>148</v>
      </c>
      <c r="E350" s="8" t="s">
        <v>148</v>
      </c>
      <c r="F350" s="8" t="s">
        <v>89</v>
      </c>
      <c r="G350" s="8" t="s">
        <v>586</v>
      </c>
      <c r="H350" s="8" t="s">
        <v>588</v>
      </c>
      <c r="I350" s="8"/>
      <c r="J350" s="9">
        <f t="shared" si="55"/>
        <v>693.01599999999996</v>
      </c>
      <c r="K350" s="9">
        <f t="shared" si="55"/>
        <v>683.16399999999999</v>
      </c>
      <c r="L350" s="9">
        <f t="shared" si="55"/>
        <v>683.2</v>
      </c>
      <c r="M350" s="653"/>
      <c r="N350" s="234"/>
      <c r="O350" s="235"/>
    </row>
    <row r="351" spans="1:16" ht="39" customHeight="1">
      <c r="A351" s="108" t="s">
        <v>313</v>
      </c>
      <c r="B351" s="8" t="s">
        <v>128</v>
      </c>
      <c r="C351" s="8" t="s">
        <v>151</v>
      </c>
      <c r="D351" s="8" t="s">
        <v>148</v>
      </c>
      <c r="E351" s="8" t="s">
        <v>148</v>
      </c>
      <c r="F351" s="8" t="s">
        <v>89</v>
      </c>
      <c r="G351" s="8" t="s">
        <v>586</v>
      </c>
      <c r="H351" s="8" t="s">
        <v>588</v>
      </c>
      <c r="I351" s="8" t="s">
        <v>308</v>
      </c>
      <c r="J351" s="9">
        <f t="shared" si="55"/>
        <v>693.01599999999996</v>
      </c>
      <c r="K351" s="9">
        <f t="shared" si="55"/>
        <v>683.16399999999999</v>
      </c>
      <c r="L351" s="9">
        <f t="shared" si="55"/>
        <v>683.2</v>
      </c>
      <c r="M351" s="653"/>
      <c r="N351" s="234"/>
      <c r="O351" s="235"/>
    </row>
    <row r="352" spans="1:16" ht="25.15" customHeight="1">
      <c r="A352" s="157" t="s">
        <v>328</v>
      </c>
      <c r="B352" s="8" t="s">
        <v>128</v>
      </c>
      <c r="C352" s="8" t="s">
        <v>151</v>
      </c>
      <c r="D352" s="8" t="s">
        <v>148</v>
      </c>
      <c r="E352" s="8" t="s">
        <v>148</v>
      </c>
      <c r="F352" s="8" t="s">
        <v>89</v>
      </c>
      <c r="G352" s="8" t="s">
        <v>586</v>
      </c>
      <c r="H352" s="8" t="s">
        <v>588</v>
      </c>
      <c r="I352" s="8" t="s">
        <v>315</v>
      </c>
      <c r="J352" s="9">
        <v>693.01599999999996</v>
      </c>
      <c r="K352" s="9">
        <v>683.16399999999999</v>
      </c>
      <c r="L352" s="9">
        <v>683.2</v>
      </c>
      <c r="M352" s="654">
        <v>693.01599999999996</v>
      </c>
      <c r="N352" s="234"/>
      <c r="O352" s="235"/>
    </row>
    <row r="353" spans="1:17" ht="24" customHeight="1">
      <c r="A353" s="50" t="s">
        <v>231</v>
      </c>
      <c r="B353" s="8" t="s">
        <v>128</v>
      </c>
      <c r="C353" s="8" t="s">
        <v>151</v>
      </c>
      <c r="D353" s="8" t="s">
        <v>147</v>
      </c>
      <c r="E353" s="8"/>
      <c r="F353" s="8"/>
      <c r="G353" s="8"/>
      <c r="H353" s="8"/>
      <c r="I353" s="8"/>
      <c r="J353" s="9">
        <f>J360+J354</f>
        <v>10480.200000000001</v>
      </c>
      <c r="K353" s="9">
        <f>K360+K354</f>
        <v>9270.7999999999993</v>
      </c>
      <c r="L353" s="9">
        <f>L360+L354</f>
        <v>9270.7999999999993</v>
      </c>
      <c r="M353" s="439"/>
      <c r="N353" s="58"/>
      <c r="O353" s="208"/>
      <c r="Q353" s="208"/>
    </row>
    <row r="354" spans="1:17" ht="42" customHeight="1">
      <c r="A354" s="50" t="s">
        <v>477</v>
      </c>
      <c r="B354" s="8" t="s">
        <v>128</v>
      </c>
      <c r="C354" s="8" t="s">
        <v>151</v>
      </c>
      <c r="D354" s="8" t="s">
        <v>147</v>
      </c>
      <c r="E354" s="8" t="s">
        <v>148</v>
      </c>
      <c r="F354" s="8"/>
      <c r="G354" s="8"/>
      <c r="H354" s="8"/>
      <c r="I354" s="8"/>
      <c r="J354" s="9">
        <f t="shared" ref="J354:L355" si="56">J355</f>
        <v>9117</v>
      </c>
      <c r="K354" s="9">
        <f t="shared" si="56"/>
        <v>7907.5999999999995</v>
      </c>
      <c r="L354" s="9">
        <f t="shared" si="56"/>
        <v>7907.5999999999995</v>
      </c>
      <c r="M354" s="623"/>
      <c r="N354" s="58"/>
      <c r="O354" s="55"/>
      <c r="P354" s="55"/>
      <c r="Q354" s="59"/>
    </row>
    <row r="355" spans="1:17" ht="25.15" customHeight="1">
      <c r="A355" s="181" t="s">
        <v>14</v>
      </c>
      <c r="B355" s="8" t="s">
        <v>128</v>
      </c>
      <c r="C355" s="8" t="s">
        <v>151</v>
      </c>
      <c r="D355" s="8" t="s">
        <v>147</v>
      </c>
      <c r="E355" s="8" t="s">
        <v>148</v>
      </c>
      <c r="F355" s="8" t="s">
        <v>89</v>
      </c>
      <c r="G355" s="8" t="s">
        <v>147</v>
      </c>
      <c r="H355" s="8"/>
      <c r="I355" s="8"/>
      <c r="J355" s="9">
        <f t="shared" si="56"/>
        <v>9117</v>
      </c>
      <c r="K355" s="9">
        <f t="shared" si="56"/>
        <v>7907.5999999999995</v>
      </c>
      <c r="L355" s="9">
        <f t="shared" si="56"/>
        <v>7907.5999999999995</v>
      </c>
      <c r="M355" s="512"/>
      <c r="N355" s="58"/>
      <c r="O355" s="55"/>
      <c r="P355" s="55"/>
      <c r="Q355" s="59"/>
    </row>
    <row r="356" spans="1:17" ht="25.9" customHeight="1">
      <c r="A356" s="50" t="s">
        <v>205</v>
      </c>
      <c r="B356" s="8" t="s">
        <v>128</v>
      </c>
      <c r="C356" s="8" t="s">
        <v>151</v>
      </c>
      <c r="D356" s="8" t="s">
        <v>147</v>
      </c>
      <c r="E356" s="8" t="s">
        <v>148</v>
      </c>
      <c r="F356" s="8" t="s">
        <v>89</v>
      </c>
      <c r="G356" s="8" t="s">
        <v>147</v>
      </c>
      <c r="H356" s="8" t="s">
        <v>189</v>
      </c>
      <c r="I356" s="8"/>
      <c r="J356" s="9">
        <f>J357</f>
        <v>9117</v>
      </c>
      <c r="K356" s="9">
        <f>K357</f>
        <v>7907.5999999999995</v>
      </c>
      <c r="L356" s="9">
        <f>L357</f>
        <v>7907.5999999999995</v>
      </c>
      <c r="M356" s="513"/>
      <c r="N356" s="58"/>
      <c r="O356" s="55"/>
      <c r="Q356" s="59"/>
    </row>
    <row r="357" spans="1:17" ht="42" customHeight="1">
      <c r="A357" s="147" t="s">
        <v>313</v>
      </c>
      <c r="B357" s="8" t="s">
        <v>128</v>
      </c>
      <c r="C357" s="8" t="s">
        <v>151</v>
      </c>
      <c r="D357" s="8" t="s">
        <v>147</v>
      </c>
      <c r="E357" s="8" t="s">
        <v>148</v>
      </c>
      <c r="F357" s="8" t="s">
        <v>89</v>
      </c>
      <c r="G357" s="8" t="s">
        <v>147</v>
      </c>
      <c r="H357" s="8" t="s">
        <v>189</v>
      </c>
      <c r="I357" s="8" t="s">
        <v>308</v>
      </c>
      <c r="J357" s="9">
        <f>J358+J359</f>
        <v>9117</v>
      </c>
      <c r="K357" s="9">
        <f>K358+K359</f>
        <v>7907.5999999999995</v>
      </c>
      <c r="L357" s="9">
        <f>L358+L359</f>
        <v>7907.5999999999995</v>
      </c>
      <c r="M357" s="513"/>
      <c r="N357" s="58"/>
      <c r="O357" s="55"/>
      <c r="Q357" s="59"/>
    </row>
    <row r="358" spans="1:17" ht="34.9" customHeight="1">
      <c r="A358" s="157" t="s">
        <v>328</v>
      </c>
      <c r="B358" s="8" t="s">
        <v>128</v>
      </c>
      <c r="C358" s="8" t="s">
        <v>151</v>
      </c>
      <c r="D358" s="8" t="s">
        <v>147</v>
      </c>
      <c r="E358" s="8" t="s">
        <v>148</v>
      </c>
      <c r="F358" s="8" t="s">
        <v>89</v>
      </c>
      <c r="G358" s="8" t="s">
        <v>147</v>
      </c>
      <c r="H358" s="8" t="s">
        <v>189</v>
      </c>
      <c r="I358" s="8" t="s">
        <v>315</v>
      </c>
      <c r="J358" s="9">
        <f>5706+367.9+1000+1000+500+0.2</f>
        <v>8574.1</v>
      </c>
      <c r="K358" s="9">
        <f>7076+288.7</f>
        <v>7364.7</v>
      </c>
      <c r="L358" s="9">
        <f>7076+288.7</f>
        <v>7364.7</v>
      </c>
      <c r="M358" s="447">
        <v>500</v>
      </c>
      <c r="N358" s="58"/>
      <c r="O358" s="55"/>
      <c r="Q358" s="59"/>
    </row>
    <row r="359" spans="1:17" ht="62.45" customHeight="1">
      <c r="A359" s="157" t="s">
        <v>330</v>
      </c>
      <c r="B359" s="8" t="s">
        <v>128</v>
      </c>
      <c r="C359" s="8" t="s">
        <v>151</v>
      </c>
      <c r="D359" s="8" t="s">
        <v>147</v>
      </c>
      <c r="E359" s="8" t="s">
        <v>148</v>
      </c>
      <c r="F359" s="8" t="s">
        <v>89</v>
      </c>
      <c r="G359" s="8" t="s">
        <v>147</v>
      </c>
      <c r="H359" s="8" t="s">
        <v>189</v>
      </c>
      <c r="I359" s="8" t="s">
        <v>329</v>
      </c>
      <c r="J359" s="9">
        <v>542.9</v>
      </c>
      <c r="K359" s="9">
        <v>542.9</v>
      </c>
      <c r="L359" s="9">
        <v>542.9</v>
      </c>
      <c r="M359" s="446"/>
      <c r="N359" s="58"/>
      <c r="O359" s="55"/>
      <c r="Q359" s="59"/>
    </row>
    <row r="360" spans="1:17" ht="42" customHeight="1">
      <c r="A360" s="181" t="s">
        <v>457</v>
      </c>
      <c r="B360" s="8" t="s">
        <v>128</v>
      </c>
      <c r="C360" s="8" t="s">
        <v>151</v>
      </c>
      <c r="D360" s="8" t="s">
        <v>147</v>
      </c>
      <c r="E360" s="8" t="s">
        <v>150</v>
      </c>
      <c r="F360" s="8"/>
      <c r="G360" s="8"/>
      <c r="H360" s="8"/>
      <c r="I360" s="8"/>
      <c r="J360" s="9">
        <f>J361</f>
        <v>1363.2</v>
      </c>
      <c r="K360" s="9">
        <f>K361</f>
        <v>1363.2</v>
      </c>
      <c r="L360" s="9">
        <f>L361</f>
        <v>1363.2</v>
      </c>
      <c r="M360" s="604"/>
      <c r="N360" s="58"/>
    </row>
    <row r="361" spans="1:17" ht="31.15" customHeight="1">
      <c r="A361" s="50" t="s">
        <v>199</v>
      </c>
      <c r="B361" s="8" t="s">
        <v>128</v>
      </c>
      <c r="C361" s="8" t="s">
        <v>151</v>
      </c>
      <c r="D361" s="8" t="s">
        <v>147</v>
      </c>
      <c r="E361" s="8" t="s">
        <v>150</v>
      </c>
      <c r="F361" s="8" t="s">
        <v>89</v>
      </c>
      <c r="G361" s="8" t="s">
        <v>147</v>
      </c>
      <c r="H361" s="8"/>
      <c r="I361" s="8"/>
      <c r="J361" s="9">
        <f>J362+J365</f>
        <v>1363.2</v>
      </c>
      <c r="K361" s="9">
        <f>K362+K365</f>
        <v>1363.2</v>
      </c>
      <c r="L361" s="9">
        <f>L362+L365</f>
        <v>1363.2</v>
      </c>
      <c r="M361" s="445"/>
      <c r="N361" s="58"/>
    </row>
    <row r="362" spans="1:17" ht="64.150000000000006" customHeight="1">
      <c r="A362" s="50" t="s">
        <v>339</v>
      </c>
      <c r="B362" s="8" t="s">
        <v>128</v>
      </c>
      <c r="C362" s="8" t="s">
        <v>151</v>
      </c>
      <c r="D362" s="8" t="s">
        <v>147</v>
      </c>
      <c r="E362" s="8" t="s">
        <v>150</v>
      </c>
      <c r="F362" s="8" t="s">
        <v>89</v>
      </c>
      <c r="G362" s="8" t="s">
        <v>147</v>
      </c>
      <c r="H362" s="8" t="s">
        <v>65</v>
      </c>
      <c r="I362" s="8"/>
      <c r="J362" s="9">
        <f t="shared" ref="J362:L363" si="57">J363</f>
        <v>10</v>
      </c>
      <c r="K362" s="9">
        <f t="shared" si="57"/>
        <v>10</v>
      </c>
      <c r="L362" s="9">
        <f t="shared" si="57"/>
        <v>10</v>
      </c>
      <c r="N362" s="58"/>
    </row>
    <row r="363" spans="1:17" ht="39.6" customHeight="1">
      <c r="A363" s="147" t="s">
        <v>313</v>
      </c>
      <c r="B363" s="8" t="s">
        <v>128</v>
      </c>
      <c r="C363" s="8" t="s">
        <v>151</v>
      </c>
      <c r="D363" s="8" t="s">
        <v>147</v>
      </c>
      <c r="E363" s="8" t="s">
        <v>150</v>
      </c>
      <c r="F363" s="8" t="s">
        <v>89</v>
      </c>
      <c r="G363" s="8" t="s">
        <v>147</v>
      </c>
      <c r="H363" s="8" t="s">
        <v>65</v>
      </c>
      <c r="I363" s="8" t="s">
        <v>308</v>
      </c>
      <c r="J363" s="9">
        <f t="shared" si="57"/>
        <v>10</v>
      </c>
      <c r="K363" s="9">
        <f t="shared" si="57"/>
        <v>10</v>
      </c>
      <c r="L363" s="9">
        <f t="shared" si="57"/>
        <v>10</v>
      </c>
      <c r="N363" s="58"/>
    </row>
    <row r="364" spans="1:17" ht="28.15" customHeight="1">
      <c r="A364" s="157" t="s">
        <v>328</v>
      </c>
      <c r="B364" s="8" t="s">
        <v>128</v>
      </c>
      <c r="C364" s="8" t="s">
        <v>151</v>
      </c>
      <c r="D364" s="8" t="s">
        <v>147</v>
      </c>
      <c r="E364" s="8" t="s">
        <v>150</v>
      </c>
      <c r="F364" s="8" t="s">
        <v>89</v>
      </c>
      <c r="G364" s="8" t="s">
        <v>147</v>
      </c>
      <c r="H364" s="8" t="s">
        <v>65</v>
      </c>
      <c r="I364" s="8" t="s">
        <v>315</v>
      </c>
      <c r="J364" s="9">
        <v>10</v>
      </c>
      <c r="K364" s="9">
        <v>10</v>
      </c>
      <c r="L364" s="9">
        <v>10</v>
      </c>
      <c r="N364" s="58"/>
    </row>
    <row r="365" spans="1:17" ht="27.6" customHeight="1">
      <c r="A365" s="50" t="s">
        <v>198</v>
      </c>
      <c r="B365" s="8" t="s">
        <v>128</v>
      </c>
      <c r="C365" s="8" t="s">
        <v>151</v>
      </c>
      <c r="D365" s="8" t="s">
        <v>147</v>
      </c>
      <c r="E365" s="8" t="s">
        <v>150</v>
      </c>
      <c r="F365" s="8" t="s">
        <v>89</v>
      </c>
      <c r="G365" s="8" t="s">
        <v>147</v>
      </c>
      <c r="H365" s="8" t="s">
        <v>189</v>
      </c>
      <c r="I365" s="8"/>
      <c r="J365" s="9">
        <f t="shared" ref="J365:L366" si="58">J366</f>
        <v>1353.2</v>
      </c>
      <c r="K365" s="9">
        <f t="shared" si="58"/>
        <v>1353.2</v>
      </c>
      <c r="L365" s="9">
        <f t="shared" si="58"/>
        <v>1353.2</v>
      </c>
      <c r="N365" s="58"/>
    </row>
    <row r="366" spans="1:17" ht="44.45" customHeight="1">
      <c r="A366" s="147" t="s">
        <v>313</v>
      </c>
      <c r="B366" s="8" t="s">
        <v>128</v>
      </c>
      <c r="C366" s="8" t="s">
        <v>151</v>
      </c>
      <c r="D366" s="8" t="s">
        <v>147</v>
      </c>
      <c r="E366" s="8" t="s">
        <v>150</v>
      </c>
      <c r="F366" s="8" t="s">
        <v>89</v>
      </c>
      <c r="G366" s="8" t="s">
        <v>147</v>
      </c>
      <c r="H366" s="8" t="s">
        <v>189</v>
      </c>
      <c r="I366" s="8" t="s">
        <v>308</v>
      </c>
      <c r="J366" s="9">
        <f t="shared" si="58"/>
        <v>1353.2</v>
      </c>
      <c r="K366" s="9">
        <f t="shared" si="58"/>
        <v>1353.2</v>
      </c>
      <c r="L366" s="9">
        <f t="shared" si="58"/>
        <v>1353.2</v>
      </c>
      <c r="N366" s="58"/>
    </row>
    <row r="367" spans="1:17" ht="28.15" customHeight="1">
      <c r="A367" s="157" t="s">
        <v>328</v>
      </c>
      <c r="B367" s="8" t="s">
        <v>128</v>
      </c>
      <c r="C367" s="8" t="s">
        <v>151</v>
      </c>
      <c r="D367" s="8" t="s">
        <v>147</v>
      </c>
      <c r="E367" s="8" t="s">
        <v>150</v>
      </c>
      <c r="F367" s="8" t="s">
        <v>89</v>
      </c>
      <c r="G367" s="8" t="s">
        <v>147</v>
      </c>
      <c r="H367" s="8" t="s">
        <v>189</v>
      </c>
      <c r="I367" s="8" t="s">
        <v>315</v>
      </c>
      <c r="J367" s="9">
        <v>1353.2</v>
      </c>
      <c r="K367" s="9">
        <f>1363.2-10</f>
        <v>1353.2</v>
      </c>
      <c r="L367" s="9">
        <f>1363.2-10</f>
        <v>1353.2</v>
      </c>
      <c r="M367" s="439"/>
      <c r="N367" s="58"/>
    </row>
    <row r="368" spans="1:17" ht="27.6" customHeight="1">
      <c r="A368" s="50" t="s">
        <v>154</v>
      </c>
      <c r="B368" s="8" t="s">
        <v>128</v>
      </c>
      <c r="C368" s="8" t="s">
        <v>151</v>
      </c>
      <c r="D368" s="8" t="s">
        <v>152</v>
      </c>
      <c r="E368" s="8"/>
      <c r="F368" s="8"/>
      <c r="G368" s="8"/>
      <c r="H368" s="8"/>
      <c r="I368" s="8"/>
      <c r="J368" s="9">
        <f>SUM(J369)</f>
        <v>1629</v>
      </c>
      <c r="K368" s="9">
        <f>SUM(K369)</f>
        <v>1630.4</v>
      </c>
      <c r="L368" s="9">
        <f>SUM(L369)</f>
        <v>1632.6999999999998</v>
      </c>
      <c r="N368" s="58"/>
    </row>
    <row r="369" spans="1:14" ht="42" customHeight="1">
      <c r="A369" s="50" t="s">
        <v>477</v>
      </c>
      <c r="B369" s="8" t="s">
        <v>128</v>
      </c>
      <c r="C369" s="8" t="s">
        <v>151</v>
      </c>
      <c r="D369" s="8" t="s">
        <v>152</v>
      </c>
      <c r="E369" s="8" t="s">
        <v>148</v>
      </c>
      <c r="F369" s="8" t="s">
        <v>89</v>
      </c>
      <c r="G369" s="8"/>
      <c r="H369" s="8"/>
      <c r="I369" s="8" t="s">
        <v>146</v>
      </c>
      <c r="J369" s="9">
        <f>J370+J377</f>
        <v>1629</v>
      </c>
      <c r="K369" s="9">
        <f>K370+K377</f>
        <v>1630.4</v>
      </c>
      <c r="L369" s="9">
        <f>L370+L377</f>
        <v>1632.6999999999998</v>
      </c>
      <c r="M369" s="604"/>
      <c r="N369" s="58"/>
    </row>
    <row r="370" spans="1:14" ht="27.6" customHeight="1">
      <c r="A370" s="149" t="s">
        <v>327</v>
      </c>
      <c r="B370" s="8" t="s">
        <v>128</v>
      </c>
      <c r="C370" s="8" t="s">
        <v>151</v>
      </c>
      <c r="D370" s="8" t="s">
        <v>152</v>
      </c>
      <c r="E370" s="8" t="s">
        <v>148</v>
      </c>
      <c r="F370" s="8" t="s">
        <v>89</v>
      </c>
      <c r="G370" s="8" t="s">
        <v>150</v>
      </c>
      <c r="H370" s="8"/>
      <c r="I370" s="8"/>
      <c r="J370" s="9">
        <f>J374+J371</f>
        <v>1211.4000000000001</v>
      </c>
      <c r="K370" s="9">
        <f>K374+K371</f>
        <v>1212.8</v>
      </c>
      <c r="L370" s="9">
        <f>L374+L371</f>
        <v>1215.0999999999999</v>
      </c>
      <c r="N370" s="58"/>
    </row>
    <row r="371" spans="1:14" ht="28.9" customHeight="1">
      <c r="A371" s="50" t="s">
        <v>341</v>
      </c>
      <c r="B371" s="8" t="s">
        <v>128</v>
      </c>
      <c r="C371" s="8" t="s">
        <v>151</v>
      </c>
      <c r="D371" s="8" t="s">
        <v>152</v>
      </c>
      <c r="E371" s="8" t="s">
        <v>148</v>
      </c>
      <c r="F371" s="8" t="s">
        <v>89</v>
      </c>
      <c r="G371" s="8" t="s">
        <v>150</v>
      </c>
      <c r="H371" s="8" t="s">
        <v>340</v>
      </c>
      <c r="I371" s="8" t="s">
        <v>146</v>
      </c>
      <c r="J371" s="9">
        <f t="shared" ref="J371:L372" si="59">J372</f>
        <v>27.5</v>
      </c>
      <c r="K371" s="9">
        <f t="shared" si="59"/>
        <v>28.6</v>
      </c>
      <c r="L371" s="9">
        <f t="shared" si="59"/>
        <v>29.8</v>
      </c>
      <c r="N371" s="571"/>
    </row>
    <row r="372" spans="1:14" ht="36.75" customHeight="1">
      <c r="A372" s="147" t="s">
        <v>313</v>
      </c>
      <c r="B372" s="8" t="s">
        <v>128</v>
      </c>
      <c r="C372" s="8" t="s">
        <v>151</v>
      </c>
      <c r="D372" s="8" t="s">
        <v>152</v>
      </c>
      <c r="E372" s="8" t="s">
        <v>148</v>
      </c>
      <c r="F372" s="8" t="s">
        <v>89</v>
      </c>
      <c r="G372" s="8" t="s">
        <v>150</v>
      </c>
      <c r="H372" s="8" t="s">
        <v>340</v>
      </c>
      <c r="I372" s="8" t="s">
        <v>308</v>
      </c>
      <c r="J372" s="9">
        <f t="shared" si="59"/>
        <v>27.5</v>
      </c>
      <c r="K372" s="9">
        <f t="shared" si="59"/>
        <v>28.6</v>
      </c>
      <c r="L372" s="9">
        <f t="shared" si="59"/>
        <v>29.8</v>
      </c>
      <c r="N372" s="571"/>
    </row>
    <row r="373" spans="1:14" ht="26.45" customHeight="1">
      <c r="A373" s="157" t="s">
        <v>328</v>
      </c>
      <c r="B373" s="8" t="s">
        <v>128</v>
      </c>
      <c r="C373" s="8" t="s">
        <v>151</v>
      </c>
      <c r="D373" s="8" t="s">
        <v>152</v>
      </c>
      <c r="E373" s="8" t="s">
        <v>148</v>
      </c>
      <c r="F373" s="8" t="s">
        <v>89</v>
      </c>
      <c r="G373" s="8" t="s">
        <v>150</v>
      </c>
      <c r="H373" s="8" t="s">
        <v>340</v>
      </c>
      <c r="I373" s="8" t="s">
        <v>315</v>
      </c>
      <c r="J373" s="9">
        <v>27.5</v>
      </c>
      <c r="K373" s="9">
        <v>28.6</v>
      </c>
      <c r="L373" s="9">
        <v>29.8</v>
      </c>
      <c r="N373" s="58"/>
    </row>
    <row r="374" spans="1:14" ht="56.25">
      <c r="A374" s="50" t="s">
        <v>5</v>
      </c>
      <c r="B374" s="8" t="s">
        <v>128</v>
      </c>
      <c r="C374" s="8" t="s">
        <v>151</v>
      </c>
      <c r="D374" s="8" t="s">
        <v>152</v>
      </c>
      <c r="E374" s="8" t="s">
        <v>148</v>
      </c>
      <c r="F374" s="8" t="s">
        <v>89</v>
      </c>
      <c r="G374" s="8" t="s">
        <v>150</v>
      </c>
      <c r="H374" s="8" t="s">
        <v>4</v>
      </c>
      <c r="I374" s="8" t="s">
        <v>146</v>
      </c>
      <c r="J374" s="9">
        <f t="shared" ref="J374:L375" si="60">J375</f>
        <v>1183.9000000000001</v>
      </c>
      <c r="K374" s="9">
        <f t="shared" si="60"/>
        <v>1184.2</v>
      </c>
      <c r="L374" s="9">
        <f t="shared" si="60"/>
        <v>1185.3</v>
      </c>
      <c r="N374" s="571"/>
    </row>
    <row r="375" spans="1:14" ht="36.75" customHeight="1">
      <c r="A375" s="147" t="s">
        <v>313</v>
      </c>
      <c r="B375" s="8" t="s">
        <v>128</v>
      </c>
      <c r="C375" s="8" t="s">
        <v>151</v>
      </c>
      <c r="D375" s="8" t="s">
        <v>152</v>
      </c>
      <c r="E375" s="8" t="s">
        <v>148</v>
      </c>
      <c r="F375" s="8" t="s">
        <v>89</v>
      </c>
      <c r="G375" s="8" t="s">
        <v>150</v>
      </c>
      <c r="H375" s="8" t="s">
        <v>4</v>
      </c>
      <c r="I375" s="8" t="s">
        <v>308</v>
      </c>
      <c r="J375" s="9">
        <f t="shared" si="60"/>
        <v>1183.9000000000001</v>
      </c>
      <c r="K375" s="9">
        <f t="shared" si="60"/>
        <v>1184.2</v>
      </c>
      <c r="L375" s="9">
        <f t="shared" si="60"/>
        <v>1185.3</v>
      </c>
      <c r="N375" s="571"/>
    </row>
    <row r="376" spans="1:14" ht="26.45" customHeight="1">
      <c r="A376" s="157" t="s">
        <v>328</v>
      </c>
      <c r="B376" s="8" t="s">
        <v>128</v>
      </c>
      <c r="C376" s="8" t="s">
        <v>151</v>
      </c>
      <c r="D376" s="8" t="s">
        <v>152</v>
      </c>
      <c r="E376" s="8" t="s">
        <v>148</v>
      </c>
      <c r="F376" s="8" t="s">
        <v>89</v>
      </c>
      <c r="G376" s="8" t="s">
        <v>150</v>
      </c>
      <c r="H376" s="8" t="s">
        <v>4</v>
      </c>
      <c r="I376" s="8" t="s">
        <v>315</v>
      </c>
      <c r="J376" s="9">
        <v>1183.9000000000001</v>
      </c>
      <c r="K376" s="9">
        <v>1184.2</v>
      </c>
      <c r="L376" s="9">
        <v>1185.3</v>
      </c>
      <c r="N376" s="58"/>
    </row>
    <row r="377" spans="1:14" ht="22.9" customHeight="1">
      <c r="A377" s="108" t="s">
        <v>35</v>
      </c>
      <c r="B377" s="8" t="s">
        <v>128</v>
      </c>
      <c r="C377" s="8" t="s">
        <v>151</v>
      </c>
      <c r="D377" s="8" t="s">
        <v>152</v>
      </c>
      <c r="E377" s="8" t="s">
        <v>148</v>
      </c>
      <c r="F377" s="8" t="s">
        <v>89</v>
      </c>
      <c r="G377" s="8" t="s">
        <v>96</v>
      </c>
      <c r="H377" s="8"/>
      <c r="I377" s="8"/>
      <c r="J377" s="9">
        <f>J378</f>
        <v>417.6</v>
      </c>
      <c r="K377" s="9">
        <f>K378</f>
        <v>417.6</v>
      </c>
      <c r="L377" s="9">
        <f>L378</f>
        <v>417.6</v>
      </c>
      <c r="N377" s="58"/>
    </row>
    <row r="378" spans="1:14" ht="61.9" customHeight="1">
      <c r="A378" s="50" t="s">
        <v>130</v>
      </c>
      <c r="B378" s="8" t="s">
        <v>128</v>
      </c>
      <c r="C378" s="8" t="s">
        <v>151</v>
      </c>
      <c r="D378" s="8" t="s">
        <v>152</v>
      </c>
      <c r="E378" s="8" t="s">
        <v>148</v>
      </c>
      <c r="F378" s="8" t="s">
        <v>89</v>
      </c>
      <c r="G378" s="8" t="s">
        <v>96</v>
      </c>
      <c r="H378" s="8" t="s">
        <v>190</v>
      </c>
      <c r="I378" s="8"/>
      <c r="J378" s="9">
        <f>J379+J381+J384</f>
        <v>417.6</v>
      </c>
      <c r="K378" s="9">
        <f>K379+K381+K384</f>
        <v>417.6</v>
      </c>
      <c r="L378" s="9">
        <f>L379+L381+L384</f>
        <v>417.6</v>
      </c>
      <c r="N378" s="58"/>
    </row>
    <row r="379" spans="1:14" ht="54" customHeight="1">
      <c r="A379" s="148" t="s">
        <v>286</v>
      </c>
      <c r="B379" s="8" t="s">
        <v>128</v>
      </c>
      <c r="C379" s="8" t="s">
        <v>151</v>
      </c>
      <c r="D379" s="8" t="s">
        <v>152</v>
      </c>
      <c r="E379" s="8" t="s">
        <v>148</v>
      </c>
      <c r="F379" s="8" t="s">
        <v>89</v>
      </c>
      <c r="G379" s="8" t="s">
        <v>96</v>
      </c>
      <c r="H379" s="8" t="s">
        <v>190</v>
      </c>
      <c r="I379" s="8" t="s">
        <v>285</v>
      </c>
      <c r="J379" s="9">
        <f>J380</f>
        <v>392.5</v>
      </c>
      <c r="K379" s="9">
        <f>K380</f>
        <v>395.3</v>
      </c>
      <c r="L379" s="9">
        <f>L380</f>
        <v>395.3</v>
      </c>
      <c r="N379" s="58"/>
    </row>
    <row r="380" spans="1:14" ht="22.9" customHeight="1">
      <c r="A380" s="104" t="s">
        <v>312</v>
      </c>
      <c r="B380" s="8" t="s">
        <v>128</v>
      </c>
      <c r="C380" s="8" t="s">
        <v>151</v>
      </c>
      <c r="D380" s="8" t="s">
        <v>152</v>
      </c>
      <c r="E380" s="8" t="s">
        <v>148</v>
      </c>
      <c r="F380" s="8" t="s">
        <v>89</v>
      </c>
      <c r="G380" s="8" t="s">
        <v>96</v>
      </c>
      <c r="H380" s="8" t="s">
        <v>190</v>
      </c>
      <c r="I380" s="8" t="s">
        <v>305</v>
      </c>
      <c r="J380" s="9">
        <f>395.3-2.8</f>
        <v>392.5</v>
      </c>
      <c r="K380" s="9">
        <v>395.3</v>
      </c>
      <c r="L380" s="9">
        <v>395.3</v>
      </c>
      <c r="M380" s="437">
        <v>-2.8</v>
      </c>
      <c r="N380" s="58"/>
    </row>
    <row r="381" spans="1:14" ht="37.9" customHeight="1">
      <c r="A381" s="50" t="s">
        <v>290</v>
      </c>
      <c r="B381" s="8" t="s">
        <v>128</v>
      </c>
      <c r="C381" s="8" t="s">
        <v>151</v>
      </c>
      <c r="D381" s="8" t="s">
        <v>152</v>
      </c>
      <c r="E381" s="8" t="s">
        <v>148</v>
      </c>
      <c r="F381" s="8" t="s">
        <v>89</v>
      </c>
      <c r="G381" s="8" t="s">
        <v>96</v>
      </c>
      <c r="H381" s="8" t="s">
        <v>190</v>
      </c>
      <c r="I381" s="8" t="s">
        <v>288</v>
      </c>
      <c r="J381" s="9">
        <f>J382</f>
        <v>20.3</v>
      </c>
      <c r="K381" s="9">
        <f>K382</f>
        <v>20.3</v>
      </c>
      <c r="L381" s="9">
        <f>L382</f>
        <v>20.3</v>
      </c>
      <c r="N381" s="58"/>
    </row>
    <row r="382" spans="1:14" ht="42" customHeight="1">
      <c r="A382" s="50" t="s">
        <v>291</v>
      </c>
      <c r="B382" s="8" t="s">
        <v>128</v>
      </c>
      <c r="C382" s="8" t="s">
        <v>151</v>
      </c>
      <c r="D382" s="8" t="s">
        <v>152</v>
      </c>
      <c r="E382" s="8" t="s">
        <v>148</v>
      </c>
      <c r="F382" s="8" t="s">
        <v>89</v>
      </c>
      <c r="G382" s="8" t="s">
        <v>96</v>
      </c>
      <c r="H382" s="8" t="s">
        <v>190</v>
      </c>
      <c r="I382" s="8" t="s">
        <v>289</v>
      </c>
      <c r="J382" s="9">
        <v>20.3</v>
      </c>
      <c r="K382" s="9">
        <v>20.3</v>
      </c>
      <c r="L382" s="9">
        <v>20.3</v>
      </c>
      <c r="N382" s="58"/>
    </row>
    <row r="383" spans="1:14" ht="22.9" customHeight="1">
      <c r="A383" s="50" t="s">
        <v>294</v>
      </c>
      <c r="B383" s="8" t="s">
        <v>128</v>
      </c>
      <c r="C383" s="8" t="s">
        <v>151</v>
      </c>
      <c r="D383" s="8" t="s">
        <v>152</v>
      </c>
      <c r="E383" s="8" t="s">
        <v>148</v>
      </c>
      <c r="F383" s="8" t="s">
        <v>89</v>
      </c>
      <c r="G383" s="8" t="s">
        <v>96</v>
      </c>
      <c r="H383" s="8" t="s">
        <v>190</v>
      </c>
      <c r="I383" s="8" t="s">
        <v>292</v>
      </c>
      <c r="J383" s="9">
        <f>J384</f>
        <v>4.8</v>
      </c>
      <c r="K383" s="9">
        <f>K384</f>
        <v>2</v>
      </c>
      <c r="L383" s="9">
        <f>L384</f>
        <v>2</v>
      </c>
      <c r="N383" s="58"/>
    </row>
    <row r="384" spans="1:14" ht="25.15" customHeight="1">
      <c r="A384" s="50" t="s">
        <v>295</v>
      </c>
      <c r="B384" s="8" t="s">
        <v>128</v>
      </c>
      <c r="C384" s="8" t="s">
        <v>151</v>
      </c>
      <c r="D384" s="8" t="s">
        <v>152</v>
      </c>
      <c r="E384" s="8" t="s">
        <v>148</v>
      </c>
      <c r="F384" s="8" t="s">
        <v>89</v>
      </c>
      <c r="G384" s="8" t="s">
        <v>96</v>
      </c>
      <c r="H384" s="8" t="s">
        <v>190</v>
      </c>
      <c r="I384" s="8" t="s">
        <v>293</v>
      </c>
      <c r="J384" s="9">
        <f>2+2.8</f>
        <v>4.8</v>
      </c>
      <c r="K384" s="9">
        <v>2</v>
      </c>
      <c r="L384" s="9">
        <v>2</v>
      </c>
      <c r="M384" s="445">
        <v>2.8</v>
      </c>
      <c r="N384" s="58"/>
    </row>
    <row r="385" spans="1:17" ht="24.6" customHeight="1">
      <c r="A385" s="50" t="s">
        <v>202</v>
      </c>
      <c r="B385" s="8" t="s">
        <v>128</v>
      </c>
      <c r="C385" s="8" t="s">
        <v>153</v>
      </c>
      <c r="D385" s="8"/>
      <c r="E385" s="8"/>
      <c r="F385" s="8"/>
      <c r="G385" s="8"/>
      <c r="H385" s="8"/>
      <c r="I385" s="8"/>
      <c r="J385" s="9">
        <f>J386+J412</f>
        <v>9860.9408199999998</v>
      </c>
      <c r="K385" s="9">
        <f>K386+K412</f>
        <v>5317.4</v>
      </c>
      <c r="L385" s="9">
        <f>L386+L412</f>
        <v>5194.3</v>
      </c>
      <c r="M385" s="445"/>
      <c r="N385" s="58"/>
    </row>
    <row r="386" spans="1:17" ht="24" customHeight="1">
      <c r="A386" s="50" t="s">
        <v>141</v>
      </c>
      <c r="B386" s="8" t="s">
        <v>128</v>
      </c>
      <c r="C386" s="8" t="s">
        <v>153</v>
      </c>
      <c r="D386" s="8" t="s">
        <v>123</v>
      </c>
      <c r="E386" s="8"/>
      <c r="F386" s="8"/>
      <c r="G386" s="8"/>
      <c r="H386" s="8"/>
      <c r="I386" s="8"/>
      <c r="J386" s="9">
        <f>J387</f>
        <v>8447.5408200000002</v>
      </c>
      <c r="K386" s="9">
        <f>K387</f>
        <v>4309.2999999999993</v>
      </c>
      <c r="L386" s="9">
        <f>L387</f>
        <v>4186.2</v>
      </c>
      <c r="N386" s="58"/>
    </row>
    <row r="387" spans="1:17" ht="43.15" customHeight="1">
      <c r="A387" s="181" t="s">
        <v>457</v>
      </c>
      <c r="B387" s="8" t="s">
        <v>128</v>
      </c>
      <c r="C387" s="8" t="s">
        <v>153</v>
      </c>
      <c r="D387" s="8" t="s">
        <v>123</v>
      </c>
      <c r="E387" s="8" t="s">
        <v>150</v>
      </c>
      <c r="F387" s="8"/>
      <c r="G387" s="8"/>
      <c r="H387" s="8"/>
      <c r="I387" s="8"/>
      <c r="J387" s="9">
        <f>J388+J395+J402+J406</f>
        <v>8447.5408200000002</v>
      </c>
      <c r="K387" s="9">
        <f>K388+K395</f>
        <v>4309.2999999999993</v>
      </c>
      <c r="L387" s="9">
        <f>L388+L395</f>
        <v>4186.2</v>
      </c>
      <c r="M387" s="604"/>
      <c r="N387" s="58"/>
    </row>
    <row r="388" spans="1:17" ht="21" customHeight="1">
      <c r="A388" s="50" t="s">
        <v>9</v>
      </c>
      <c r="B388" s="8" t="s">
        <v>128</v>
      </c>
      <c r="C388" s="8" t="s">
        <v>153</v>
      </c>
      <c r="D388" s="8" t="s">
        <v>123</v>
      </c>
      <c r="E388" s="8" t="s">
        <v>150</v>
      </c>
      <c r="F388" s="8" t="s">
        <v>89</v>
      </c>
      <c r="G388" s="8" t="s">
        <v>123</v>
      </c>
      <c r="H388" s="8"/>
      <c r="I388" s="8"/>
      <c r="J388" s="9">
        <f>J392+J389</f>
        <v>5784.46</v>
      </c>
      <c r="K388" s="9">
        <f>K392+K389</f>
        <v>2152.2999999999997</v>
      </c>
      <c r="L388" s="9">
        <f>L392+L389</f>
        <v>2029.2</v>
      </c>
      <c r="N388" s="58"/>
    </row>
    <row r="389" spans="1:17" ht="58.15" customHeight="1">
      <c r="A389" s="50" t="s">
        <v>339</v>
      </c>
      <c r="B389" s="8" t="s">
        <v>128</v>
      </c>
      <c r="C389" s="8" t="s">
        <v>153</v>
      </c>
      <c r="D389" s="8" t="s">
        <v>123</v>
      </c>
      <c r="E389" s="8" t="s">
        <v>150</v>
      </c>
      <c r="F389" s="8" t="s">
        <v>89</v>
      </c>
      <c r="G389" s="8" t="s">
        <v>123</v>
      </c>
      <c r="H389" s="8" t="s">
        <v>65</v>
      </c>
      <c r="I389" s="8"/>
      <c r="J389" s="9">
        <f t="shared" ref="J389:L390" si="61">J390</f>
        <v>10</v>
      </c>
      <c r="K389" s="9">
        <f t="shared" si="61"/>
        <v>10</v>
      </c>
      <c r="L389" s="9">
        <f t="shared" si="61"/>
        <v>10</v>
      </c>
      <c r="M389" s="9"/>
      <c r="N389" s="58"/>
    </row>
    <row r="390" spans="1:17" ht="37.9" customHeight="1">
      <c r="A390" s="147" t="s">
        <v>313</v>
      </c>
      <c r="B390" s="8" t="s">
        <v>128</v>
      </c>
      <c r="C390" s="8" t="s">
        <v>153</v>
      </c>
      <c r="D390" s="8" t="s">
        <v>123</v>
      </c>
      <c r="E390" s="8" t="s">
        <v>150</v>
      </c>
      <c r="F390" s="8" t="s">
        <v>89</v>
      </c>
      <c r="G390" s="8" t="s">
        <v>123</v>
      </c>
      <c r="H390" s="8" t="s">
        <v>65</v>
      </c>
      <c r="I390" s="8" t="s">
        <v>308</v>
      </c>
      <c r="J390" s="9">
        <f t="shared" si="61"/>
        <v>10</v>
      </c>
      <c r="K390" s="9">
        <f t="shared" si="61"/>
        <v>10</v>
      </c>
      <c r="L390" s="9">
        <f t="shared" si="61"/>
        <v>10</v>
      </c>
      <c r="N390" s="58"/>
    </row>
    <row r="391" spans="1:17" ht="24" customHeight="1">
      <c r="A391" s="157" t="s">
        <v>328</v>
      </c>
      <c r="B391" s="8" t="s">
        <v>128</v>
      </c>
      <c r="C391" s="8" t="s">
        <v>153</v>
      </c>
      <c r="D391" s="8" t="s">
        <v>123</v>
      </c>
      <c r="E391" s="8" t="s">
        <v>150</v>
      </c>
      <c r="F391" s="8" t="s">
        <v>89</v>
      </c>
      <c r="G391" s="8" t="s">
        <v>123</v>
      </c>
      <c r="H391" s="8" t="s">
        <v>65</v>
      </c>
      <c r="I391" s="8" t="s">
        <v>315</v>
      </c>
      <c r="J391" s="9">
        <v>10</v>
      </c>
      <c r="K391" s="9">
        <v>10</v>
      </c>
      <c r="L391" s="9">
        <v>10</v>
      </c>
      <c r="M391" s="447"/>
      <c r="N391" s="58"/>
    </row>
    <row r="392" spans="1:17" ht="44.45" customHeight="1">
      <c r="A392" s="50" t="s">
        <v>143</v>
      </c>
      <c r="B392" s="8" t="s">
        <v>128</v>
      </c>
      <c r="C392" s="8" t="s">
        <v>153</v>
      </c>
      <c r="D392" s="8" t="s">
        <v>123</v>
      </c>
      <c r="E392" s="8" t="s">
        <v>150</v>
      </c>
      <c r="F392" s="8" t="s">
        <v>89</v>
      </c>
      <c r="G392" s="8" t="s">
        <v>123</v>
      </c>
      <c r="H392" s="8" t="s">
        <v>193</v>
      </c>
      <c r="I392" s="8"/>
      <c r="J392" s="9">
        <f t="shared" ref="J392:L393" si="62">J393</f>
        <v>5774.46</v>
      </c>
      <c r="K392" s="9">
        <f t="shared" si="62"/>
        <v>2142.2999999999997</v>
      </c>
      <c r="L392" s="9">
        <f t="shared" si="62"/>
        <v>2019.2</v>
      </c>
      <c r="N392" s="58"/>
    </row>
    <row r="393" spans="1:17" ht="38.25" customHeight="1">
      <c r="A393" s="147" t="s">
        <v>313</v>
      </c>
      <c r="B393" s="8" t="s">
        <v>128</v>
      </c>
      <c r="C393" s="8" t="s">
        <v>153</v>
      </c>
      <c r="D393" s="8" t="s">
        <v>123</v>
      </c>
      <c r="E393" s="8" t="s">
        <v>150</v>
      </c>
      <c r="F393" s="8" t="s">
        <v>89</v>
      </c>
      <c r="G393" s="8" t="s">
        <v>123</v>
      </c>
      <c r="H393" s="8" t="s">
        <v>193</v>
      </c>
      <c r="I393" s="8" t="s">
        <v>308</v>
      </c>
      <c r="J393" s="9">
        <f t="shared" si="62"/>
        <v>5774.46</v>
      </c>
      <c r="K393" s="9">
        <f t="shared" si="62"/>
        <v>2142.2999999999997</v>
      </c>
      <c r="L393" s="9">
        <f t="shared" si="62"/>
        <v>2019.2</v>
      </c>
      <c r="N393" s="58"/>
    </row>
    <row r="394" spans="1:17" ht="35.450000000000003" customHeight="1">
      <c r="A394" s="157" t="s">
        <v>328</v>
      </c>
      <c r="B394" s="8" t="s">
        <v>128</v>
      </c>
      <c r="C394" s="8" t="s">
        <v>153</v>
      </c>
      <c r="D394" s="8" t="s">
        <v>123</v>
      </c>
      <c r="E394" s="8" t="s">
        <v>150</v>
      </c>
      <c r="F394" s="8" t="s">
        <v>89</v>
      </c>
      <c r="G394" s="8" t="s">
        <v>123</v>
      </c>
      <c r="H394" s="8" t="s">
        <v>193</v>
      </c>
      <c r="I394" s="8" t="s">
        <v>315</v>
      </c>
      <c r="J394" s="9">
        <f>4606-1327.5+3000-500-4.04</f>
        <v>5774.46</v>
      </c>
      <c r="K394" s="9">
        <f>5000-2817.6+3.2-43.3</f>
        <v>2142.2999999999997</v>
      </c>
      <c r="L394" s="9">
        <f>5000-2817.6+13.7-0.7-176.2</f>
        <v>2019.2</v>
      </c>
      <c r="M394" s="446" t="s">
        <v>592</v>
      </c>
      <c r="N394" s="58"/>
    </row>
    <row r="395" spans="1:17" ht="23.45" customHeight="1">
      <c r="A395" s="50" t="s">
        <v>8</v>
      </c>
      <c r="B395" s="8" t="s">
        <v>128</v>
      </c>
      <c r="C395" s="8" t="s">
        <v>153</v>
      </c>
      <c r="D395" s="8" t="s">
        <v>123</v>
      </c>
      <c r="E395" s="8" t="s">
        <v>150</v>
      </c>
      <c r="F395" s="8" t="s">
        <v>89</v>
      </c>
      <c r="G395" s="8" t="s">
        <v>148</v>
      </c>
      <c r="H395" s="8"/>
      <c r="I395" s="8"/>
      <c r="J395" s="9">
        <f>J399+J398</f>
        <v>2155.96929</v>
      </c>
      <c r="K395" s="9">
        <f>K399+K398</f>
        <v>2157</v>
      </c>
      <c r="L395" s="9">
        <f>L399+L398</f>
        <v>2157</v>
      </c>
      <c r="N395" s="58"/>
      <c r="O395" s="60"/>
      <c r="Q395" s="60"/>
    </row>
    <row r="396" spans="1:17" ht="55.15" customHeight="1">
      <c r="A396" s="50" t="s">
        <v>339</v>
      </c>
      <c r="B396" s="8" t="s">
        <v>128</v>
      </c>
      <c r="C396" s="8" t="s">
        <v>153</v>
      </c>
      <c r="D396" s="8" t="s">
        <v>123</v>
      </c>
      <c r="E396" s="8" t="s">
        <v>150</v>
      </c>
      <c r="F396" s="8" t="s">
        <v>89</v>
      </c>
      <c r="G396" s="8" t="s">
        <v>148</v>
      </c>
      <c r="H396" s="8" t="s">
        <v>65</v>
      </c>
      <c r="I396" s="8"/>
      <c r="J396" s="9">
        <f t="shared" ref="J396:L397" si="63">J397</f>
        <v>7</v>
      </c>
      <c r="K396" s="9">
        <f t="shared" si="63"/>
        <v>7</v>
      </c>
      <c r="L396" s="9">
        <f t="shared" si="63"/>
        <v>7</v>
      </c>
      <c r="N396" s="58"/>
      <c r="O396" s="60"/>
      <c r="Q396" s="60"/>
    </row>
    <row r="397" spans="1:17" ht="40.5" customHeight="1">
      <c r="A397" s="147" t="s">
        <v>313</v>
      </c>
      <c r="B397" s="8" t="s">
        <v>128</v>
      </c>
      <c r="C397" s="8" t="s">
        <v>153</v>
      </c>
      <c r="D397" s="8" t="s">
        <v>123</v>
      </c>
      <c r="E397" s="8" t="s">
        <v>150</v>
      </c>
      <c r="F397" s="8" t="s">
        <v>89</v>
      </c>
      <c r="G397" s="8" t="s">
        <v>148</v>
      </c>
      <c r="H397" s="8" t="s">
        <v>65</v>
      </c>
      <c r="I397" s="8" t="s">
        <v>308</v>
      </c>
      <c r="J397" s="9">
        <f t="shared" si="63"/>
        <v>7</v>
      </c>
      <c r="K397" s="9">
        <f t="shared" si="63"/>
        <v>7</v>
      </c>
      <c r="L397" s="9">
        <f t="shared" si="63"/>
        <v>7</v>
      </c>
      <c r="N397" s="58"/>
      <c r="O397" s="60"/>
      <c r="Q397" s="60"/>
    </row>
    <row r="398" spans="1:17" ht="22.9" customHeight="1">
      <c r="A398" s="157" t="s">
        <v>328</v>
      </c>
      <c r="B398" s="8" t="s">
        <v>128</v>
      </c>
      <c r="C398" s="8" t="s">
        <v>153</v>
      </c>
      <c r="D398" s="8" t="s">
        <v>123</v>
      </c>
      <c r="E398" s="8" t="s">
        <v>150</v>
      </c>
      <c r="F398" s="8" t="s">
        <v>89</v>
      </c>
      <c r="G398" s="8" t="s">
        <v>148</v>
      </c>
      <c r="H398" s="8" t="s">
        <v>65</v>
      </c>
      <c r="I398" s="8" t="s">
        <v>315</v>
      </c>
      <c r="J398" s="9">
        <v>7</v>
      </c>
      <c r="K398" s="9">
        <v>7</v>
      </c>
      <c r="L398" s="9">
        <v>7</v>
      </c>
      <c r="M398" s="447"/>
      <c r="N398" s="58"/>
      <c r="O398" s="60"/>
      <c r="Q398" s="60"/>
    </row>
    <row r="399" spans="1:17" ht="23.45" customHeight="1">
      <c r="A399" s="50" t="s">
        <v>144</v>
      </c>
      <c r="B399" s="8" t="s">
        <v>128</v>
      </c>
      <c r="C399" s="8" t="s">
        <v>153</v>
      </c>
      <c r="D399" s="8" t="s">
        <v>123</v>
      </c>
      <c r="E399" s="8" t="s">
        <v>150</v>
      </c>
      <c r="F399" s="8" t="s">
        <v>89</v>
      </c>
      <c r="G399" s="8" t="s">
        <v>148</v>
      </c>
      <c r="H399" s="8" t="s">
        <v>191</v>
      </c>
      <c r="I399" s="8"/>
      <c r="J399" s="9">
        <f t="shared" ref="J399:L400" si="64">J400</f>
        <v>2148.96929</v>
      </c>
      <c r="K399" s="9">
        <f t="shared" si="64"/>
        <v>2150</v>
      </c>
      <c r="L399" s="9">
        <f t="shared" si="64"/>
        <v>2150</v>
      </c>
      <c r="N399" s="58"/>
      <c r="O399" s="60"/>
      <c r="Q399" s="60"/>
    </row>
    <row r="400" spans="1:17" ht="36.75" customHeight="1">
      <c r="A400" s="147" t="s">
        <v>313</v>
      </c>
      <c r="B400" s="8" t="s">
        <v>128</v>
      </c>
      <c r="C400" s="8" t="s">
        <v>153</v>
      </c>
      <c r="D400" s="8" t="s">
        <v>123</v>
      </c>
      <c r="E400" s="8" t="s">
        <v>150</v>
      </c>
      <c r="F400" s="8" t="s">
        <v>89</v>
      </c>
      <c r="G400" s="8" t="s">
        <v>148</v>
      </c>
      <c r="H400" s="8" t="s">
        <v>191</v>
      </c>
      <c r="I400" s="8" t="s">
        <v>308</v>
      </c>
      <c r="J400" s="9">
        <f t="shared" si="64"/>
        <v>2148.96929</v>
      </c>
      <c r="K400" s="9">
        <f t="shared" si="64"/>
        <v>2150</v>
      </c>
      <c r="L400" s="9">
        <f t="shared" si="64"/>
        <v>2150</v>
      </c>
      <c r="M400" s="617"/>
      <c r="N400" s="58"/>
      <c r="O400" s="60"/>
      <c r="Q400" s="60"/>
    </row>
    <row r="401" spans="1:17" ht="22.9" customHeight="1">
      <c r="A401" s="157" t="s">
        <v>328</v>
      </c>
      <c r="B401" s="8" t="s">
        <v>128</v>
      </c>
      <c r="C401" s="8" t="s">
        <v>153</v>
      </c>
      <c r="D401" s="8" t="s">
        <v>123</v>
      </c>
      <c r="E401" s="8" t="s">
        <v>150</v>
      </c>
      <c r="F401" s="8" t="s">
        <v>89</v>
      </c>
      <c r="G401" s="8" t="s">
        <v>148</v>
      </c>
      <c r="H401" s="8" t="s">
        <v>191</v>
      </c>
      <c r="I401" s="8" t="s">
        <v>315</v>
      </c>
      <c r="J401" s="9">
        <f>2150-1.03071</f>
        <v>2148.96929</v>
      </c>
      <c r="K401" s="9">
        <v>2150</v>
      </c>
      <c r="L401" s="9">
        <v>2150</v>
      </c>
      <c r="M401" s="672">
        <v>-1.03071</v>
      </c>
      <c r="N401" s="58"/>
      <c r="O401" s="60"/>
      <c r="Q401" s="60"/>
    </row>
    <row r="402" spans="1:17" ht="58.9" customHeight="1">
      <c r="A402" s="157" t="s">
        <v>589</v>
      </c>
      <c r="B402" s="8" t="s">
        <v>128</v>
      </c>
      <c r="C402" s="8" t="s">
        <v>153</v>
      </c>
      <c r="D402" s="8" t="s">
        <v>123</v>
      </c>
      <c r="E402" s="8" t="s">
        <v>150</v>
      </c>
      <c r="F402" s="8" t="s">
        <v>89</v>
      </c>
      <c r="G402" s="8" t="s">
        <v>96</v>
      </c>
      <c r="H402" s="8"/>
      <c r="I402" s="8"/>
      <c r="J402" s="9">
        <f>J403</f>
        <v>404.04</v>
      </c>
      <c r="K402" s="9"/>
      <c r="L402" s="9"/>
      <c r="M402" s="447"/>
      <c r="N402" s="196"/>
      <c r="O402" s="60"/>
      <c r="Q402" s="60"/>
    </row>
    <row r="403" spans="1:17" ht="43.9" customHeight="1">
      <c r="A403" s="50" t="s">
        <v>590</v>
      </c>
      <c r="B403" s="8" t="s">
        <v>128</v>
      </c>
      <c r="C403" s="8" t="s">
        <v>153</v>
      </c>
      <c r="D403" s="8" t="s">
        <v>123</v>
      </c>
      <c r="E403" s="8" t="s">
        <v>150</v>
      </c>
      <c r="F403" s="8" t="s">
        <v>89</v>
      </c>
      <c r="G403" s="8" t="s">
        <v>96</v>
      </c>
      <c r="H403" s="8" t="s">
        <v>591</v>
      </c>
      <c r="I403" s="8"/>
      <c r="J403" s="9">
        <f t="shared" ref="J403:L404" si="65">J404</f>
        <v>404.04</v>
      </c>
      <c r="K403" s="9">
        <f t="shared" si="65"/>
        <v>0</v>
      </c>
      <c r="L403" s="9">
        <f t="shared" si="65"/>
        <v>0</v>
      </c>
      <c r="N403" s="196"/>
      <c r="O403" s="60"/>
      <c r="Q403" s="60"/>
    </row>
    <row r="404" spans="1:17" ht="40.5" customHeight="1">
      <c r="A404" s="147" t="s">
        <v>313</v>
      </c>
      <c r="B404" s="8" t="s">
        <v>128</v>
      </c>
      <c r="C404" s="8" t="s">
        <v>153</v>
      </c>
      <c r="D404" s="8" t="s">
        <v>123</v>
      </c>
      <c r="E404" s="8" t="s">
        <v>150</v>
      </c>
      <c r="F404" s="8" t="s">
        <v>89</v>
      </c>
      <c r="G404" s="8" t="s">
        <v>96</v>
      </c>
      <c r="H404" s="8" t="s">
        <v>591</v>
      </c>
      <c r="I404" s="8" t="s">
        <v>308</v>
      </c>
      <c r="J404" s="9">
        <f t="shared" si="65"/>
        <v>404.04</v>
      </c>
      <c r="K404" s="9">
        <f t="shared" si="65"/>
        <v>0</v>
      </c>
      <c r="L404" s="9">
        <f t="shared" si="65"/>
        <v>0</v>
      </c>
      <c r="N404" s="196"/>
      <c r="O404" s="60"/>
      <c r="Q404" s="60"/>
    </row>
    <row r="405" spans="1:17" ht="22.9" customHeight="1">
      <c r="A405" s="157" t="s">
        <v>328</v>
      </c>
      <c r="B405" s="8" t="s">
        <v>128</v>
      </c>
      <c r="C405" s="8" t="s">
        <v>153</v>
      </c>
      <c r="D405" s="8" t="s">
        <v>123</v>
      </c>
      <c r="E405" s="8" t="s">
        <v>150</v>
      </c>
      <c r="F405" s="8" t="s">
        <v>89</v>
      </c>
      <c r="G405" s="8" t="s">
        <v>96</v>
      </c>
      <c r="H405" s="8" t="s">
        <v>591</v>
      </c>
      <c r="I405" s="8" t="s">
        <v>315</v>
      </c>
      <c r="J405" s="9">
        <v>404.04</v>
      </c>
      <c r="K405" s="9"/>
      <c r="L405" s="9"/>
      <c r="M405" s="447">
        <v>404.04</v>
      </c>
      <c r="N405" s="196"/>
      <c r="O405" s="60"/>
      <c r="Q405" s="60"/>
    </row>
    <row r="406" spans="1:17" ht="29.45" customHeight="1">
      <c r="A406" s="157" t="s">
        <v>595</v>
      </c>
      <c r="B406" s="8" t="s">
        <v>128</v>
      </c>
      <c r="C406" s="8" t="s">
        <v>153</v>
      </c>
      <c r="D406" s="8" t="s">
        <v>123</v>
      </c>
      <c r="E406" s="8" t="s">
        <v>150</v>
      </c>
      <c r="F406" s="8" t="s">
        <v>89</v>
      </c>
      <c r="G406" s="8" t="s">
        <v>593</v>
      </c>
      <c r="H406" s="8"/>
      <c r="I406" s="8"/>
      <c r="J406" s="9">
        <f>J407</f>
        <v>103.07153</v>
      </c>
      <c r="K406" s="9"/>
      <c r="L406" s="9"/>
      <c r="M406" s="447"/>
      <c r="N406" s="196"/>
      <c r="O406" s="60"/>
      <c r="Q406" s="60"/>
    </row>
    <row r="407" spans="1:17" ht="28.9" customHeight="1">
      <c r="A407" s="50" t="s">
        <v>596</v>
      </c>
      <c r="B407" s="8" t="s">
        <v>128</v>
      </c>
      <c r="C407" s="8" t="s">
        <v>153</v>
      </c>
      <c r="D407" s="8" t="s">
        <v>123</v>
      </c>
      <c r="E407" s="8" t="s">
        <v>150</v>
      </c>
      <c r="F407" s="8" t="s">
        <v>89</v>
      </c>
      <c r="G407" s="8" t="s">
        <v>593</v>
      </c>
      <c r="H407" s="8" t="s">
        <v>594</v>
      </c>
      <c r="I407" s="8"/>
      <c r="J407" s="9">
        <f t="shared" ref="J407:L408" si="66">J408</f>
        <v>103.07153</v>
      </c>
      <c r="K407" s="9">
        <f t="shared" si="66"/>
        <v>0</v>
      </c>
      <c r="L407" s="9">
        <f t="shared" si="66"/>
        <v>0</v>
      </c>
      <c r="N407" s="196"/>
      <c r="O407" s="60"/>
      <c r="Q407" s="60"/>
    </row>
    <row r="408" spans="1:17" ht="40.5" customHeight="1">
      <c r="A408" s="147" t="s">
        <v>313</v>
      </c>
      <c r="B408" s="8" t="s">
        <v>128</v>
      </c>
      <c r="C408" s="8" t="s">
        <v>153</v>
      </c>
      <c r="D408" s="8" t="s">
        <v>123</v>
      </c>
      <c r="E408" s="8" t="s">
        <v>150</v>
      </c>
      <c r="F408" s="8" t="s">
        <v>89</v>
      </c>
      <c r="G408" s="8" t="s">
        <v>593</v>
      </c>
      <c r="H408" s="8" t="s">
        <v>594</v>
      </c>
      <c r="I408" s="8" t="s">
        <v>308</v>
      </c>
      <c r="J408" s="9">
        <f t="shared" si="66"/>
        <v>103.07153</v>
      </c>
      <c r="K408" s="9">
        <f t="shared" si="66"/>
        <v>0</v>
      </c>
      <c r="L408" s="9">
        <f t="shared" si="66"/>
        <v>0</v>
      </c>
      <c r="N408" s="196"/>
      <c r="O408" s="60"/>
      <c r="Q408" s="60"/>
    </row>
    <row r="409" spans="1:17" ht="22.9" customHeight="1">
      <c r="A409" s="157" t="s">
        <v>328</v>
      </c>
      <c r="B409" s="8" t="s">
        <v>128</v>
      </c>
      <c r="C409" s="8" t="s">
        <v>153</v>
      </c>
      <c r="D409" s="8" t="s">
        <v>123</v>
      </c>
      <c r="E409" s="8" t="s">
        <v>150</v>
      </c>
      <c r="F409" s="8" t="s">
        <v>89</v>
      </c>
      <c r="G409" s="8" t="s">
        <v>593</v>
      </c>
      <c r="H409" s="8" t="s">
        <v>594</v>
      </c>
      <c r="I409" s="8" t="s">
        <v>315</v>
      </c>
      <c r="J409" s="9">
        <v>103.07153</v>
      </c>
      <c r="K409" s="9"/>
      <c r="L409" s="9"/>
      <c r="M409" s="447">
        <v>103.07153</v>
      </c>
      <c r="N409" s="196"/>
      <c r="O409" s="60"/>
      <c r="Q409" s="60"/>
    </row>
    <row r="410" spans="1:17" ht="21" customHeight="1">
      <c r="A410" s="50" t="s">
        <v>229</v>
      </c>
      <c r="B410" s="8" t="s">
        <v>128</v>
      </c>
      <c r="C410" s="8" t="s">
        <v>153</v>
      </c>
      <c r="D410" s="8" t="s">
        <v>124</v>
      </c>
      <c r="E410" s="8"/>
      <c r="F410" s="8"/>
      <c r="G410" s="8"/>
      <c r="H410" s="8"/>
      <c r="I410" s="8"/>
      <c r="J410" s="554">
        <f t="shared" ref="J410:L411" si="67">J411</f>
        <v>1413.4</v>
      </c>
      <c r="K410" s="9">
        <f t="shared" si="67"/>
        <v>1008.1</v>
      </c>
      <c r="L410" s="9">
        <f t="shared" si="67"/>
        <v>1008.1</v>
      </c>
      <c r="N410" s="58"/>
      <c r="O410" s="59"/>
      <c r="Q410" s="59"/>
    </row>
    <row r="411" spans="1:17" ht="41.45" customHeight="1">
      <c r="A411" s="50" t="s">
        <v>457</v>
      </c>
      <c r="B411" s="8" t="s">
        <v>128</v>
      </c>
      <c r="C411" s="8" t="s">
        <v>153</v>
      </c>
      <c r="D411" s="8" t="s">
        <v>124</v>
      </c>
      <c r="E411" s="8" t="s">
        <v>150</v>
      </c>
      <c r="F411" s="8"/>
      <c r="G411" s="8"/>
      <c r="H411" s="8"/>
      <c r="I411" s="8"/>
      <c r="J411" s="554">
        <f t="shared" si="67"/>
        <v>1413.4</v>
      </c>
      <c r="K411" s="9">
        <f t="shared" si="67"/>
        <v>1008.1</v>
      </c>
      <c r="L411" s="9">
        <f t="shared" si="67"/>
        <v>1008.1</v>
      </c>
      <c r="M411" s="604"/>
      <c r="N411" s="58"/>
      <c r="O411" s="59"/>
      <c r="Q411" s="59"/>
    </row>
    <row r="412" spans="1:17" ht="22.9" customHeight="1">
      <c r="A412" s="186" t="s">
        <v>9</v>
      </c>
      <c r="B412" s="8" t="s">
        <v>128</v>
      </c>
      <c r="C412" s="8" t="s">
        <v>153</v>
      </c>
      <c r="D412" s="8" t="s">
        <v>124</v>
      </c>
      <c r="E412" s="8" t="s">
        <v>150</v>
      </c>
      <c r="F412" s="8" t="s">
        <v>89</v>
      </c>
      <c r="G412" s="8" t="s">
        <v>123</v>
      </c>
      <c r="H412" s="8"/>
      <c r="I412" s="8"/>
      <c r="J412" s="554">
        <f t="shared" ref="J412:L414" si="68">J413</f>
        <v>1413.4</v>
      </c>
      <c r="K412" s="9">
        <f t="shared" si="68"/>
        <v>1008.1</v>
      </c>
      <c r="L412" s="9">
        <f t="shared" si="68"/>
        <v>1008.1</v>
      </c>
      <c r="N412" s="58"/>
    </row>
    <row r="413" spans="1:17" ht="28.15" customHeight="1">
      <c r="A413" s="50" t="s">
        <v>71</v>
      </c>
      <c r="B413" s="8" t="s">
        <v>128</v>
      </c>
      <c r="C413" s="8" t="s">
        <v>153</v>
      </c>
      <c r="D413" s="8" t="s">
        <v>124</v>
      </c>
      <c r="E413" s="8" t="s">
        <v>150</v>
      </c>
      <c r="F413" s="8" t="s">
        <v>89</v>
      </c>
      <c r="G413" s="8" t="s">
        <v>123</v>
      </c>
      <c r="H413" s="8" t="s">
        <v>70</v>
      </c>
      <c r="I413" s="8"/>
      <c r="J413" s="554">
        <f t="shared" si="68"/>
        <v>1413.4</v>
      </c>
      <c r="K413" s="9">
        <f t="shared" si="68"/>
        <v>1008.1</v>
      </c>
      <c r="L413" s="9">
        <f t="shared" si="68"/>
        <v>1008.1</v>
      </c>
      <c r="N413" s="58"/>
    </row>
    <row r="414" spans="1:17" ht="57.6" customHeight="1">
      <c r="A414" s="148" t="s">
        <v>286</v>
      </c>
      <c r="B414" s="8" t="s">
        <v>128</v>
      </c>
      <c r="C414" s="8" t="s">
        <v>153</v>
      </c>
      <c r="D414" s="8" t="s">
        <v>124</v>
      </c>
      <c r="E414" s="8" t="s">
        <v>150</v>
      </c>
      <c r="F414" s="8" t="s">
        <v>89</v>
      </c>
      <c r="G414" s="8" t="s">
        <v>123</v>
      </c>
      <c r="H414" s="8" t="s">
        <v>70</v>
      </c>
      <c r="I414" s="8" t="s">
        <v>285</v>
      </c>
      <c r="J414" s="554">
        <f t="shared" si="68"/>
        <v>1413.4</v>
      </c>
      <c r="K414" s="9">
        <f t="shared" si="68"/>
        <v>1008.1</v>
      </c>
      <c r="L414" s="9">
        <f t="shared" si="68"/>
        <v>1008.1</v>
      </c>
      <c r="N414" s="58"/>
    </row>
    <row r="415" spans="1:17" ht="25.9" customHeight="1">
      <c r="A415" s="104" t="s">
        <v>312</v>
      </c>
      <c r="B415" s="8" t="s">
        <v>128</v>
      </c>
      <c r="C415" s="8" t="s">
        <v>153</v>
      </c>
      <c r="D415" s="8" t="s">
        <v>124</v>
      </c>
      <c r="E415" s="8" t="s">
        <v>150</v>
      </c>
      <c r="F415" s="8" t="s">
        <v>89</v>
      </c>
      <c r="G415" s="8" t="s">
        <v>123</v>
      </c>
      <c r="H415" s="8" t="s">
        <v>70</v>
      </c>
      <c r="I415" s="8" t="s">
        <v>305</v>
      </c>
      <c r="J415" s="554">
        <v>1413.4</v>
      </c>
      <c r="K415" s="9">
        <f>1000.5+7.6</f>
        <v>1008.1</v>
      </c>
      <c r="L415" s="9">
        <f>1000.5+7.6</f>
        <v>1008.1</v>
      </c>
      <c r="N415" s="58"/>
    </row>
    <row r="416" spans="1:17" ht="25.15" customHeight="1">
      <c r="A416" s="50" t="s">
        <v>145</v>
      </c>
      <c r="B416" s="8" t="s">
        <v>128</v>
      </c>
      <c r="C416" s="8" t="s">
        <v>149</v>
      </c>
      <c r="D416" s="8"/>
      <c r="E416" s="8"/>
      <c r="F416" s="8"/>
      <c r="G416" s="8"/>
      <c r="H416" s="8"/>
      <c r="I416" s="8"/>
      <c r="J416" s="554">
        <f t="shared" ref="J416:L418" si="69">J417</f>
        <v>2024.7</v>
      </c>
      <c r="K416" s="9">
        <f t="shared" si="69"/>
        <v>1101</v>
      </c>
      <c r="L416" s="9">
        <f t="shared" si="69"/>
        <v>919</v>
      </c>
      <c r="N416" s="58"/>
    </row>
    <row r="417" spans="1:16" ht="26.45" customHeight="1">
      <c r="A417" s="108" t="s">
        <v>155</v>
      </c>
      <c r="B417" s="8" t="s">
        <v>128</v>
      </c>
      <c r="C417" s="8" t="s">
        <v>149</v>
      </c>
      <c r="D417" s="8" t="s">
        <v>147</v>
      </c>
      <c r="E417" s="8"/>
      <c r="F417" s="8"/>
      <c r="G417" s="8"/>
      <c r="H417" s="8"/>
      <c r="I417" s="8"/>
      <c r="J417" s="554">
        <f t="shared" si="69"/>
        <v>2024.7</v>
      </c>
      <c r="K417" s="9">
        <f t="shared" si="69"/>
        <v>1101</v>
      </c>
      <c r="L417" s="9">
        <f t="shared" si="69"/>
        <v>919</v>
      </c>
      <c r="N417" s="58"/>
    </row>
    <row r="418" spans="1:16" ht="42" customHeight="1">
      <c r="A418" s="50" t="s">
        <v>477</v>
      </c>
      <c r="B418" s="8" t="s">
        <v>128</v>
      </c>
      <c r="C418" s="8" t="s">
        <v>149</v>
      </c>
      <c r="D418" s="8" t="s">
        <v>147</v>
      </c>
      <c r="E418" s="8" t="s">
        <v>148</v>
      </c>
      <c r="F418" s="8"/>
      <c r="G418" s="8"/>
      <c r="H418" s="8"/>
      <c r="I418" s="8"/>
      <c r="J418" s="554">
        <f>J419+J426+J430</f>
        <v>2024.7</v>
      </c>
      <c r="K418" s="9">
        <f t="shared" si="69"/>
        <v>1101</v>
      </c>
      <c r="L418" s="9">
        <f t="shared" si="69"/>
        <v>919</v>
      </c>
      <c r="M418" s="604"/>
      <c r="N418" s="58"/>
    </row>
    <row r="419" spans="1:16" ht="23.45" customHeight="1">
      <c r="A419" s="186" t="s">
        <v>318</v>
      </c>
      <c r="B419" s="8" t="s">
        <v>128</v>
      </c>
      <c r="C419" s="8" t="s">
        <v>149</v>
      </c>
      <c r="D419" s="8" t="s">
        <v>147</v>
      </c>
      <c r="E419" s="8" t="s">
        <v>148</v>
      </c>
      <c r="F419" s="8" t="s">
        <v>89</v>
      </c>
      <c r="G419" s="8" t="s">
        <v>148</v>
      </c>
      <c r="H419" s="8"/>
      <c r="I419" s="8"/>
      <c r="J419" s="554">
        <f>J431+J420</f>
        <v>1618</v>
      </c>
      <c r="K419" s="9">
        <f>K431+K420</f>
        <v>1101</v>
      </c>
      <c r="L419" s="9">
        <f>L431+L420</f>
        <v>919</v>
      </c>
      <c r="N419" s="58"/>
    </row>
    <row r="420" spans="1:16" ht="76.150000000000006" customHeight="1">
      <c r="A420" s="50" t="s">
        <v>67</v>
      </c>
      <c r="B420" s="8" t="s">
        <v>128</v>
      </c>
      <c r="C420" s="8" t="s">
        <v>149</v>
      </c>
      <c r="D420" s="8" t="s">
        <v>147</v>
      </c>
      <c r="E420" s="8" t="s">
        <v>148</v>
      </c>
      <c r="F420" s="8" t="s">
        <v>89</v>
      </c>
      <c r="G420" s="8" t="s">
        <v>148</v>
      </c>
      <c r="H420" s="8" t="s">
        <v>3</v>
      </c>
      <c r="I420" s="8"/>
      <c r="J420" s="9">
        <f>J422</f>
        <v>47</v>
      </c>
      <c r="K420" s="9">
        <f>K422</f>
        <v>47</v>
      </c>
      <c r="L420" s="9">
        <f>L422</f>
        <v>47</v>
      </c>
      <c r="M420" s="445"/>
      <c r="N420" s="622"/>
      <c r="P420" s="208"/>
    </row>
    <row r="421" spans="1:16" ht="40.5" customHeight="1">
      <c r="A421" s="147" t="s">
        <v>313</v>
      </c>
      <c r="B421" s="8" t="s">
        <v>128</v>
      </c>
      <c r="C421" s="8" t="s">
        <v>149</v>
      </c>
      <c r="D421" s="8" t="s">
        <v>147</v>
      </c>
      <c r="E421" s="8" t="s">
        <v>148</v>
      </c>
      <c r="F421" s="8" t="s">
        <v>89</v>
      </c>
      <c r="G421" s="8" t="s">
        <v>148</v>
      </c>
      <c r="H421" s="8" t="s">
        <v>3</v>
      </c>
      <c r="I421" s="8" t="s">
        <v>308</v>
      </c>
      <c r="J421" s="9">
        <f>J422</f>
        <v>47</v>
      </c>
      <c r="K421" s="9">
        <f>K422</f>
        <v>47</v>
      </c>
      <c r="L421" s="9">
        <f>L422</f>
        <v>47</v>
      </c>
      <c r="M421" s="445"/>
      <c r="N421" s="208"/>
      <c r="P421" s="208"/>
    </row>
    <row r="422" spans="1:16" ht="24" customHeight="1">
      <c r="A422" s="157" t="s">
        <v>328</v>
      </c>
      <c r="B422" s="8" t="s">
        <v>128</v>
      </c>
      <c r="C422" s="8" t="s">
        <v>149</v>
      </c>
      <c r="D422" s="8" t="s">
        <v>147</v>
      </c>
      <c r="E422" s="8" t="s">
        <v>148</v>
      </c>
      <c r="F422" s="8" t="s">
        <v>89</v>
      </c>
      <c r="G422" s="8" t="s">
        <v>148</v>
      </c>
      <c r="H422" s="8" t="s">
        <v>3</v>
      </c>
      <c r="I422" s="8" t="s">
        <v>315</v>
      </c>
      <c r="J422" s="9">
        <v>47</v>
      </c>
      <c r="K422" s="9">
        <v>47</v>
      </c>
      <c r="L422" s="9">
        <v>47</v>
      </c>
      <c r="M422" s="445"/>
      <c r="N422" s="208"/>
      <c r="P422" s="208"/>
    </row>
    <row r="423" spans="1:16" ht="81" customHeight="1">
      <c r="A423" s="157" t="s">
        <v>597</v>
      </c>
      <c r="B423" s="8" t="s">
        <v>128</v>
      </c>
      <c r="C423" s="8" t="s">
        <v>149</v>
      </c>
      <c r="D423" s="8" t="s">
        <v>147</v>
      </c>
      <c r="E423" s="8" t="s">
        <v>148</v>
      </c>
      <c r="F423" s="8" t="s">
        <v>89</v>
      </c>
      <c r="G423" s="8" t="s">
        <v>149</v>
      </c>
      <c r="H423" s="8"/>
      <c r="I423" s="8"/>
      <c r="J423" s="9">
        <f>J424</f>
        <v>236.7</v>
      </c>
      <c r="K423" s="9"/>
      <c r="L423" s="9"/>
      <c r="M423" s="439"/>
      <c r="N423" s="196"/>
    </row>
    <row r="424" spans="1:16" ht="75" customHeight="1">
      <c r="A424" s="50" t="s">
        <v>598</v>
      </c>
      <c r="B424" s="8" t="s">
        <v>128</v>
      </c>
      <c r="C424" s="8" t="s">
        <v>149</v>
      </c>
      <c r="D424" s="8" t="s">
        <v>147</v>
      </c>
      <c r="E424" s="8" t="s">
        <v>148</v>
      </c>
      <c r="F424" s="8" t="s">
        <v>89</v>
      </c>
      <c r="G424" s="8" t="s">
        <v>149</v>
      </c>
      <c r="H424" s="8" t="s">
        <v>599</v>
      </c>
      <c r="I424" s="8"/>
      <c r="J424" s="9">
        <f t="shared" ref="J424:L425" si="70">J425</f>
        <v>236.7</v>
      </c>
      <c r="K424" s="9">
        <f t="shared" si="70"/>
        <v>0</v>
      </c>
      <c r="L424" s="9">
        <f t="shared" si="70"/>
        <v>0</v>
      </c>
      <c r="N424" s="196"/>
    </row>
    <row r="425" spans="1:16" ht="37.5" customHeight="1">
      <c r="A425" s="50" t="s">
        <v>313</v>
      </c>
      <c r="B425" s="8" t="s">
        <v>128</v>
      </c>
      <c r="C425" s="8" t="s">
        <v>149</v>
      </c>
      <c r="D425" s="8" t="s">
        <v>147</v>
      </c>
      <c r="E425" s="8" t="s">
        <v>148</v>
      </c>
      <c r="F425" s="8" t="s">
        <v>89</v>
      </c>
      <c r="G425" s="8" t="s">
        <v>149</v>
      </c>
      <c r="H425" s="8" t="s">
        <v>599</v>
      </c>
      <c r="I425" s="8" t="s">
        <v>308</v>
      </c>
      <c r="J425" s="9">
        <f t="shared" si="70"/>
        <v>236.7</v>
      </c>
      <c r="K425" s="9">
        <f t="shared" si="70"/>
        <v>0</v>
      </c>
      <c r="L425" s="9">
        <f t="shared" si="70"/>
        <v>0</v>
      </c>
      <c r="N425" s="196"/>
      <c r="O425" s="29">
        <v>50.174999999999997</v>
      </c>
    </row>
    <row r="426" spans="1:16" ht="24" customHeight="1">
      <c r="A426" s="157" t="s">
        <v>328</v>
      </c>
      <c r="B426" s="8" t="s">
        <v>128</v>
      </c>
      <c r="C426" s="8" t="s">
        <v>149</v>
      </c>
      <c r="D426" s="8" t="s">
        <v>147</v>
      </c>
      <c r="E426" s="8" t="s">
        <v>148</v>
      </c>
      <c r="F426" s="8" t="s">
        <v>89</v>
      </c>
      <c r="G426" s="8" t="s">
        <v>149</v>
      </c>
      <c r="H426" s="8" t="s">
        <v>599</v>
      </c>
      <c r="I426" s="8" t="s">
        <v>315</v>
      </c>
      <c r="J426" s="9">
        <v>236.7</v>
      </c>
      <c r="K426" s="9">
        <v>0</v>
      </c>
      <c r="L426" s="9">
        <v>0</v>
      </c>
      <c r="M426" s="439">
        <v>236.7</v>
      </c>
      <c r="N426" s="196"/>
    </row>
    <row r="427" spans="1:16" ht="61.15" customHeight="1">
      <c r="A427" s="157" t="s">
        <v>602</v>
      </c>
      <c r="B427" s="8" t="s">
        <v>128</v>
      </c>
      <c r="C427" s="8" t="s">
        <v>149</v>
      </c>
      <c r="D427" s="8" t="s">
        <v>147</v>
      </c>
      <c r="E427" s="8" t="s">
        <v>148</v>
      </c>
      <c r="F427" s="8" t="s">
        <v>89</v>
      </c>
      <c r="G427" s="8" t="s">
        <v>222</v>
      </c>
      <c r="H427" s="8"/>
      <c r="I427" s="8"/>
      <c r="J427" s="9">
        <f>J428</f>
        <v>170</v>
      </c>
      <c r="K427" s="9"/>
      <c r="L427" s="9"/>
      <c r="M427" s="439"/>
      <c r="N427" s="196"/>
    </row>
    <row r="428" spans="1:16" ht="60.6" customHeight="1">
      <c r="A428" s="50" t="s">
        <v>600</v>
      </c>
      <c r="B428" s="8" t="s">
        <v>128</v>
      </c>
      <c r="C428" s="8" t="s">
        <v>149</v>
      </c>
      <c r="D428" s="8" t="s">
        <v>147</v>
      </c>
      <c r="E428" s="8" t="s">
        <v>148</v>
      </c>
      <c r="F428" s="8" t="s">
        <v>89</v>
      </c>
      <c r="G428" s="8" t="s">
        <v>222</v>
      </c>
      <c r="H428" s="8" t="s">
        <v>601</v>
      </c>
      <c r="I428" s="8"/>
      <c r="J428" s="9">
        <f t="shared" ref="J428:L429" si="71">J429</f>
        <v>170</v>
      </c>
      <c r="K428" s="9">
        <f t="shared" si="71"/>
        <v>0</v>
      </c>
      <c r="L428" s="9">
        <f t="shared" si="71"/>
        <v>0</v>
      </c>
      <c r="N428" s="196"/>
    </row>
    <row r="429" spans="1:16" ht="37.5" customHeight="1">
      <c r="A429" s="50" t="s">
        <v>313</v>
      </c>
      <c r="B429" s="8" t="s">
        <v>128</v>
      </c>
      <c r="C429" s="8" t="s">
        <v>149</v>
      </c>
      <c r="D429" s="8" t="s">
        <v>147</v>
      </c>
      <c r="E429" s="8" t="s">
        <v>148</v>
      </c>
      <c r="F429" s="8" t="s">
        <v>89</v>
      </c>
      <c r="G429" s="8" t="s">
        <v>222</v>
      </c>
      <c r="H429" s="8" t="s">
        <v>601</v>
      </c>
      <c r="I429" s="8" t="s">
        <v>308</v>
      </c>
      <c r="J429" s="9">
        <f t="shared" si="71"/>
        <v>170</v>
      </c>
      <c r="K429" s="9">
        <f t="shared" si="71"/>
        <v>0</v>
      </c>
      <c r="L429" s="9">
        <f t="shared" si="71"/>
        <v>0</v>
      </c>
      <c r="N429" s="196"/>
      <c r="O429" s="29">
        <v>50.174999999999997</v>
      </c>
    </row>
    <row r="430" spans="1:16" ht="24" customHeight="1">
      <c r="A430" s="157" t="s">
        <v>328</v>
      </c>
      <c r="B430" s="8" t="s">
        <v>128</v>
      </c>
      <c r="C430" s="8" t="s">
        <v>149</v>
      </c>
      <c r="D430" s="8" t="s">
        <v>147</v>
      </c>
      <c r="E430" s="8" t="s">
        <v>148</v>
      </c>
      <c r="F430" s="8" t="s">
        <v>89</v>
      </c>
      <c r="G430" s="8" t="s">
        <v>222</v>
      </c>
      <c r="H430" s="8" t="s">
        <v>601</v>
      </c>
      <c r="I430" s="8" t="s">
        <v>315</v>
      </c>
      <c r="J430" s="9">
        <v>170</v>
      </c>
      <c r="K430" s="9">
        <v>0</v>
      </c>
      <c r="L430" s="9">
        <v>0</v>
      </c>
      <c r="M430" s="439">
        <v>170</v>
      </c>
      <c r="N430" s="196"/>
    </row>
    <row r="431" spans="1:16" ht="75" customHeight="1">
      <c r="A431" s="608" t="s">
        <v>281</v>
      </c>
      <c r="B431" s="8" t="s">
        <v>128</v>
      </c>
      <c r="C431" s="8" t="s">
        <v>149</v>
      </c>
      <c r="D431" s="8" t="s">
        <v>147</v>
      </c>
      <c r="E431" s="8" t="s">
        <v>148</v>
      </c>
      <c r="F431" s="8" t="s">
        <v>89</v>
      </c>
      <c r="G431" s="8" t="s">
        <v>148</v>
      </c>
      <c r="H431" s="8" t="s">
        <v>187</v>
      </c>
      <c r="I431" s="8"/>
      <c r="J431" s="9">
        <f t="shared" ref="J431:L432" si="72">J432</f>
        <v>1571</v>
      </c>
      <c r="K431" s="9">
        <f t="shared" si="72"/>
        <v>1054</v>
      </c>
      <c r="L431" s="9">
        <f t="shared" si="72"/>
        <v>872</v>
      </c>
      <c r="N431" s="58"/>
    </row>
    <row r="432" spans="1:16" ht="37.5" customHeight="1">
      <c r="A432" s="147" t="s">
        <v>313</v>
      </c>
      <c r="B432" s="8" t="s">
        <v>128</v>
      </c>
      <c r="C432" s="8" t="s">
        <v>149</v>
      </c>
      <c r="D432" s="8" t="s">
        <v>147</v>
      </c>
      <c r="E432" s="8" t="s">
        <v>148</v>
      </c>
      <c r="F432" s="8" t="s">
        <v>89</v>
      </c>
      <c r="G432" s="8" t="s">
        <v>148</v>
      </c>
      <c r="H432" s="8" t="s">
        <v>187</v>
      </c>
      <c r="I432" s="8" t="s">
        <v>308</v>
      </c>
      <c r="J432" s="9">
        <f t="shared" si="72"/>
        <v>1571</v>
      </c>
      <c r="K432" s="9">
        <f t="shared" si="72"/>
        <v>1054</v>
      </c>
      <c r="L432" s="9">
        <f t="shared" si="72"/>
        <v>872</v>
      </c>
      <c r="N432" s="58"/>
    </row>
    <row r="433" spans="1:14" ht="24" customHeight="1">
      <c r="A433" s="157" t="s">
        <v>328</v>
      </c>
      <c r="B433" s="8" t="s">
        <v>128</v>
      </c>
      <c r="C433" s="8" t="s">
        <v>149</v>
      </c>
      <c r="D433" s="8" t="s">
        <v>147</v>
      </c>
      <c r="E433" s="8" t="s">
        <v>148</v>
      </c>
      <c r="F433" s="8" t="s">
        <v>89</v>
      </c>
      <c r="G433" s="8" t="s">
        <v>148</v>
      </c>
      <c r="H433" s="8" t="s">
        <v>187</v>
      </c>
      <c r="I433" s="8" t="s">
        <v>315</v>
      </c>
      <c r="J433" s="9">
        <v>1571</v>
      </c>
      <c r="K433" s="9">
        <v>1054</v>
      </c>
      <c r="L433" s="9">
        <v>872</v>
      </c>
      <c r="M433" s="439"/>
      <c r="N433" s="58"/>
    </row>
    <row r="434" spans="1:14" ht="24" customHeight="1">
      <c r="A434" s="50" t="s">
        <v>218</v>
      </c>
      <c r="B434" s="8" t="s">
        <v>128</v>
      </c>
      <c r="C434" s="2">
        <v>12</v>
      </c>
      <c r="D434" s="23"/>
      <c r="E434" s="23"/>
      <c r="F434" s="8"/>
      <c r="G434" s="2"/>
      <c r="H434" s="21"/>
      <c r="I434" s="32"/>
      <c r="J434" s="9">
        <f t="shared" ref="J434:L436" si="73">J435</f>
        <v>1700</v>
      </c>
      <c r="K434" s="9">
        <f t="shared" si="73"/>
        <v>1700</v>
      </c>
      <c r="L434" s="9">
        <f t="shared" si="73"/>
        <v>1700</v>
      </c>
      <c r="N434" s="58"/>
    </row>
    <row r="435" spans="1:14" ht="24" customHeight="1">
      <c r="A435" s="50" t="s">
        <v>219</v>
      </c>
      <c r="B435" s="8" t="s">
        <v>128</v>
      </c>
      <c r="C435" s="11">
        <v>12</v>
      </c>
      <c r="D435" s="23" t="s">
        <v>148</v>
      </c>
      <c r="E435" s="23"/>
      <c r="F435" s="8"/>
      <c r="G435" s="2"/>
      <c r="H435" s="21"/>
      <c r="I435" s="32"/>
      <c r="J435" s="9">
        <f t="shared" si="73"/>
        <v>1700</v>
      </c>
      <c r="K435" s="9">
        <f t="shared" si="73"/>
        <v>1700</v>
      </c>
      <c r="L435" s="9">
        <f t="shared" si="73"/>
        <v>1700</v>
      </c>
      <c r="N435" s="58"/>
    </row>
    <row r="436" spans="1:14" ht="59.45" customHeight="1">
      <c r="A436" s="50" t="s">
        <v>462</v>
      </c>
      <c r="B436" s="8" t="s">
        <v>128</v>
      </c>
      <c r="C436" s="11">
        <v>12</v>
      </c>
      <c r="D436" s="23" t="s">
        <v>148</v>
      </c>
      <c r="E436" s="8" t="s">
        <v>147</v>
      </c>
      <c r="F436" s="8"/>
      <c r="G436" s="8"/>
      <c r="H436" s="21"/>
      <c r="I436" s="32"/>
      <c r="J436" s="9">
        <f t="shared" si="73"/>
        <v>1700</v>
      </c>
      <c r="K436" s="9">
        <f t="shared" si="73"/>
        <v>1700</v>
      </c>
      <c r="L436" s="9">
        <f t="shared" si="73"/>
        <v>1700</v>
      </c>
      <c r="M436" s="604"/>
      <c r="N436" s="58"/>
    </row>
    <row r="437" spans="1:14" ht="21.6" customHeight="1">
      <c r="A437" s="35" t="s">
        <v>516</v>
      </c>
      <c r="B437" s="8" t="s">
        <v>128</v>
      </c>
      <c r="C437" s="11">
        <v>12</v>
      </c>
      <c r="D437" s="23" t="s">
        <v>148</v>
      </c>
      <c r="E437" s="8" t="s">
        <v>147</v>
      </c>
      <c r="F437" s="8" t="s">
        <v>113</v>
      </c>
      <c r="G437" s="8"/>
      <c r="H437" s="21"/>
      <c r="I437" s="32"/>
      <c r="J437" s="9">
        <f t="shared" ref="J437:L438" si="74">J438</f>
        <v>1700</v>
      </c>
      <c r="K437" s="9">
        <f t="shared" si="74"/>
        <v>1700</v>
      </c>
      <c r="L437" s="9">
        <f t="shared" si="74"/>
        <v>1700</v>
      </c>
      <c r="N437" s="58"/>
    </row>
    <row r="438" spans="1:14" ht="40.5" customHeight="1">
      <c r="A438" s="181" t="s">
        <v>10</v>
      </c>
      <c r="B438" s="8" t="s">
        <v>128</v>
      </c>
      <c r="C438" s="11">
        <v>12</v>
      </c>
      <c r="D438" s="23" t="s">
        <v>148</v>
      </c>
      <c r="E438" s="8" t="s">
        <v>147</v>
      </c>
      <c r="F438" s="8" t="s">
        <v>113</v>
      </c>
      <c r="G438" s="8" t="s">
        <v>123</v>
      </c>
      <c r="H438" s="21"/>
      <c r="I438" s="32"/>
      <c r="J438" s="9">
        <f t="shared" si="74"/>
        <v>1700</v>
      </c>
      <c r="K438" s="9">
        <f t="shared" si="74"/>
        <v>1700</v>
      </c>
      <c r="L438" s="9">
        <f t="shared" si="74"/>
        <v>1700</v>
      </c>
      <c r="N438" s="58"/>
    </row>
    <row r="439" spans="1:14" ht="37.15" customHeight="1">
      <c r="A439" s="50" t="s">
        <v>220</v>
      </c>
      <c r="B439" s="8" t="s">
        <v>128</v>
      </c>
      <c r="C439" s="11">
        <v>12</v>
      </c>
      <c r="D439" s="23" t="s">
        <v>148</v>
      </c>
      <c r="E439" s="8" t="s">
        <v>147</v>
      </c>
      <c r="F439" s="8" t="s">
        <v>113</v>
      </c>
      <c r="G439" s="8" t="s">
        <v>123</v>
      </c>
      <c r="H439" s="21">
        <v>91010</v>
      </c>
      <c r="I439" s="32"/>
      <c r="J439" s="9">
        <f>J441</f>
        <v>1700</v>
      </c>
      <c r="K439" s="9">
        <f>K441</f>
        <v>1700</v>
      </c>
      <c r="L439" s="9">
        <f>L441</f>
        <v>1700</v>
      </c>
      <c r="N439" s="58"/>
    </row>
    <row r="440" spans="1:14" ht="37.5" customHeight="1">
      <c r="A440" s="50" t="s">
        <v>313</v>
      </c>
      <c r="B440" s="8" t="s">
        <v>128</v>
      </c>
      <c r="C440" s="11">
        <v>12</v>
      </c>
      <c r="D440" s="23" t="s">
        <v>148</v>
      </c>
      <c r="E440" s="8" t="s">
        <v>147</v>
      </c>
      <c r="F440" s="8" t="s">
        <v>113</v>
      </c>
      <c r="G440" s="8" t="s">
        <v>123</v>
      </c>
      <c r="H440" s="21">
        <v>91010</v>
      </c>
      <c r="I440" s="32">
        <v>600</v>
      </c>
      <c r="J440" s="9">
        <f>J441</f>
        <v>1700</v>
      </c>
      <c r="K440" s="9">
        <f>K441</f>
        <v>1700</v>
      </c>
      <c r="L440" s="9">
        <f>L441</f>
        <v>1700</v>
      </c>
      <c r="N440" s="58"/>
    </row>
    <row r="441" spans="1:14" ht="55.5" customHeight="1">
      <c r="A441" s="157" t="s">
        <v>330</v>
      </c>
      <c r="B441" s="8" t="s">
        <v>128</v>
      </c>
      <c r="C441" s="11">
        <v>12</v>
      </c>
      <c r="D441" s="23" t="s">
        <v>148</v>
      </c>
      <c r="E441" s="8" t="s">
        <v>147</v>
      </c>
      <c r="F441" s="8" t="s">
        <v>113</v>
      </c>
      <c r="G441" s="8" t="s">
        <v>123</v>
      </c>
      <c r="H441" s="21">
        <v>91010</v>
      </c>
      <c r="I441" s="32">
        <v>630</v>
      </c>
      <c r="J441" s="9">
        <v>1700</v>
      </c>
      <c r="K441" s="9">
        <v>1700</v>
      </c>
      <c r="L441" s="9">
        <v>1700</v>
      </c>
      <c r="N441" s="58"/>
    </row>
    <row r="442" spans="1:14" ht="23.45" customHeight="1">
      <c r="A442" s="181" t="s">
        <v>310</v>
      </c>
      <c r="B442" s="8" t="s">
        <v>128</v>
      </c>
      <c r="C442" s="8" t="s">
        <v>161</v>
      </c>
      <c r="D442" s="8"/>
      <c r="E442" s="8"/>
      <c r="F442" s="8"/>
      <c r="G442" s="8"/>
      <c r="H442" s="8"/>
      <c r="I442" s="8"/>
      <c r="J442" s="9">
        <f>J443</f>
        <v>36</v>
      </c>
      <c r="K442" s="9">
        <f>K443</f>
        <v>36</v>
      </c>
      <c r="L442" s="9">
        <f>L443</f>
        <v>36</v>
      </c>
      <c r="N442" s="58"/>
    </row>
    <row r="443" spans="1:14" ht="26.45" customHeight="1">
      <c r="A443" s="181" t="s">
        <v>39</v>
      </c>
      <c r="B443" s="8" t="s">
        <v>128</v>
      </c>
      <c r="C443" s="8" t="s">
        <v>161</v>
      </c>
      <c r="D443" s="8" t="s">
        <v>123</v>
      </c>
      <c r="E443" s="8"/>
      <c r="F443" s="8"/>
      <c r="G443" s="8"/>
      <c r="H443" s="8"/>
      <c r="I443" s="8"/>
      <c r="J443" s="9">
        <f>J445</f>
        <v>36</v>
      </c>
      <c r="K443" s="9">
        <f>K445</f>
        <v>36</v>
      </c>
      <c r="L443" s="9">
        <f>L445</f>
        <v>36</v>
      </c>
      <c r="N443" s="58"/>
    </row>
    <row r="444" spans="1:14" ht="45.6" customHeight="1">
      <c r="A444" s="50" t="s">
        <v>269</v>
      </c>
      <c r="B444" s="8" t="s">
        <v>128</v>
      </c>
      <c r="C444" s="8" t="s">
        <v>161</v>
      </c>
      <c r="D444" s="8" t="s">
        <v>123</v>
      </c>
      <c r="E444" s="8" t="s">
        <v>88</v>
      </c>
      <c r="F444" s="8"/>
      <c r="G444" s="8"/>
      <c r="H444" s="8"/>
      <c r="I444" s="8"/>
      <c r="J444" s="9">
        <f>J445</f>
        <v>36</v>
      </c>
      <c r="K444" s="9">
        <f>K445</f>
        <v>36</v>
      </c>
      <c r="L444" s="9">
        <f>L445</f>
        <v>36</v>
      </c>
      <c r="N444" s="58"/>
    </row>
    <row r="445" spans="1:14" ht="42" customHeight="1">
      <c r="A445" s="123" t="s">
        <v>207</v>
      </c>
      <c r="B445" s="8" t="s">
        <v>128</v>
      </c>
      <c r="C445" s="8" t="s">
        <v>161</v>
      </c>
      <c r="D445" s="8" t="s">
        <v>123</v>
      </c>
      <c r="E445" s="8" t="s">
        <v>88</v>
      </c>
      <c r="F445" s="8" t="s">
        <v>113</v>
      </c>
      <c r="G445" s="8"/>
      <c r="H445" s="8"/>
      <c r="I445" s="8"/>
      <c r="J445" s="9">
        <f>J447</f>
        <v>36</v>
      </c>
      <c r="K445" s="9">
        <f>K447</f>
        <v>36</v>
      </c>
      <c r="L445" s="9">
        <f>L447</f>
        <v>36</v>
      </c>
      <c r="N445" s="58"/>
    </row>
    <row r="446" spans="1:14" ht="42" customHeight="1">
      <c r="A446" s="123" t="s">
        <v>208</v>
      </c>
      <c r="B446" s="8" t="s">
        <v>128</v>
      </c>
      <c r="C446" s="8" t="s">
        <v>161</v>
      </c>
      <c r="D446" s="8" t="s">
        <v>123</v>
      </c>
      <c r="E446" s="8" t="s">
        <v>88</v>
      </c>
      <c r="F446" s="8" t="s">
        <v>113</v>
      </c>
      <c r="G446" s="8" t="s">
        <v>123</v>
      </c>
      <c r="H446" s="8"/>
      <c r="I446" s="8"/>
      <c r="J446" s="9">
        <f t="shared" ref="J446:L448" si="75">J447</f>
        <v>36</v>
      </c>
      <c r="K446" s="9">
        <f t="shared" si="75"/>
        <v>36</v>
      </c>
      <c r="L446" s="9">
        <f t="shared" si="75"/>
        <v>36</v>
      </c>
      <c r="N446" s="58"/>
    </row>
    <row r="447" spans="1:14" ht="24" customHeight="1">
      <c r="A447" s="50" t="s">
        <v>134</v>
      </c>
      <c r="B447" s="8" t="s">
        <v>128</v>
      </c>
      <c r="C447" s="8" t="s">
        <v>161</v>
      </c>
      <c r="D447" s="8" t="s">
        <v>123</v>
      </c>
      <c r="E447" s="8" t="s">
        <v>88</v>
      </c>
      <c r="F447" s="8" t="s">
        <v>113</v>
      </c>
      <c r="G447" s="8" t="s">
        <v>123</v>
      </c>
      <c r="H447" s="8" t="s">
        <v>192</v>
      </c>
      <c r="I447" s="8"/>
      <c r="J447" s="9">
        <f t="shared" si="75"/>
        <v>36</v>
      </c>
      <c r="K447" s="9">
        <f t="shared" si="75"/>
        <v>36</v>
      </c>
      <c r="L447" s="9">
        <f t="shared" si="75"/>
        <v>36</v>
      </c>
      <c r="N447" s="58"/>
    </row>
    <row r="448" spans="1:14" ht="24" customHeight="1">
      <c r="A448" s="50" t="s">
        <v>310</v>
      </c>
      <c r="B448" s="8" t="s">
        <v>128</v>
      </c>
      <c r="C448" s="8" t="s">
        <v>161</v>
      </c>
      <c r="D448" s="8" t="s">
        <v>123</v>
      </c>
      <c r="E448" s="8" t="s">
        <v>88</v>
      </c>
      <c r="F448" s="8" t="s">
        <v>113</v>
      </c>
      <c r="G448" s="8" t="s">
        <v>123</v>
      </c>
      <c r="H448" s="8" t="s">
        <v>192</v>
      </c>
      <c r="I448" s="8" t="s">
        <v>309</v>
      </c>
      <c r="J448" s="9">
        <f t="shared" si="75"/>
        <v>36</v>
      </c>
      <c r="K448" s="9">
        <f t="shared" si="75"/>
        <v>36</v>
      </c>
      <c r="L448" s="9">
        <f t="shared" si="75"/>
        <v>36</v>
      </c>
      <c r="N448" s="58"/>
    </row>
    <row r="449" spans="1:18" ht="24" customHeight="1">
      <c r="A449" s="165" t="s">
        <v>266</v>
      </c>
      <c r="B449" s="8" t="s">
        <v>128</v>
      </c>
      <c r="C449" s="8" t="s">
        <v>161</v>
      </c>
      <c r="D449" s="8" t="s">
        <v>123</v>
      </c>
      <c r="E449" s="8" t="s">
        <v>88</v>
      </c>
      <c r="F449" s="8" t="s">
        <v>113</v>
      </c>
      <c r="G449" s="8" t="s">
        <v>123</v>
      </c>
      <c r="H449" s="8" t="s">
        <v>192</v>
      </c>
      <c r="I449" s="8" t="s">
        <v>163</v>
      </c>
      <c r="J449" s="9">
        <v>36</v>
      </c>
      <c r="K449" s="9">
        <v>36</v>
      </c>
      <c r="L449" s="9">
        <v>36</v>
      </c>
      <c r="N449" s="58"/>
    </row>
    <row r="450" spans="1:18" ht="36" customHeight="1">
      <c r="A450" s="50" t="s">
        <v>223</v>
      </c>
      <c r="B450" s="8" t="s">
        <v>128</v>
      </c>
      <c r="C450" s="8" t="s">
        <v>142</v>
      </c>
      <c r="D450" s="8"/>
      <c r="E450" s="8"/>
      <c r="F450" s="8"/>
      <c r="G450" s="8"/>
      <c r="H450" s="8"/>
      <c r="I450" s="8"/>
      <c r="J450" s="9">
        <f>J451+J458</f>
        <v>1452.3</v>
      </c>
      <c r="K450" s="9">
        <f>K451</f>
        <v>6.6</v>
      </c>
      <c r="L450" s="9">
        <f>L451</f>
        <v>6.6</v>
      </c>
      <c r="N450" s="58"/>
    </row>
    <row r="451" spans="1:18" ht="40.15" customHeight="1">
      <c r="A451" s="50" t="s">
        <v>224</v>
      </c>
      <c r="B451" s="8" t="s">
        <v>128</v>
      </c>
      <c r="C451" s="8" t="s">
        <v>142</v>
      </c>
      <c r="D451" s="8" t="s">
        <v>123</v>
      </c>
      <c r="E451" s="8"/>
      <c r="F451" s="8"/>
      <c r="G451" s="8"/>
      <c r="H451" s="8"/>
      <c r="I451" s="8"/>
      <c r="J451" s="9">
        <f t="shared" ref="J451:L455" si="76">J452</f>
        <v>6.6</v>
      </c>
      <c r="K451" s="9">
        <f t="shared" si="76"/>
        <v>6.6</v>
      </c>
      <c r="L451" s="9">
        <f t="shared" si="76"/>
        <v>6.6</v>
      </c>
      <c r="N451" s="58"/>
    </row>
    <row r="452" spans="1:18" ht="44.45" customHeight="1">
      <c r="A452" s="50" t="s">
        <v>245</v>
      </c>
      <c r="B452" s="8" t="s">
        <v>128</v>
      </c>
      <c r="C452" s="8" t="s">
        <v>142</v>
      </c>
      <c r="D452" s="8" t="s">
        <v>123</v>
      </c>
      <c r="E452" s="8" t="s">
        <v>88</v>
      </c>
      <c r="F452" s="8" t="s">
        <v>89</v>
      </c>
      <c r="G452" s="8"/>
      <c r="H452" s="8"/>
      <c r="I452" s="8"/>
      <c r="J452" s="9">
        <f t="shared" si="76"/>
        <v>6.6</v>
      </c>
      <c r="K452" s="9">
        <f t="shared" si="76"/>
        <v>6.6</v>
      </c>
      <c r="L452" s="9">
        <f t="shared" si="76"/>
        <v>6.6</v>
      </c>
      <c r="N452" s="58"/>
    </row>
    <row r="453" spans="1:18">
      <c r="A453" s="50" t="s">
        <v>225</v>
      </c>
      <c r="B453" s="8" t="s">
        <v>128</v>
      </c>
      <c r="C453" s="8" t="s">
        <v>142</v>
      </c>
      <c r="D453" s="8" t="s">
        <v>123</v>
      </c>
      <c r="E453" s="8" t="s">
        <v>88</v>
      </c>
      <c r="F453" s="8" t="s">
        <v>90</v>
      </c>
      <c r="G453" s="8"/>
      <c r="H453" s="8"/>
      <c r="I453" s="8"/>
      <c r="J453" s="9">
        <f t="shared" si="76"/>
        <v>6.6</v>
      </c>
      <c r="K453" s="9">
        <f t="shared" si="76"/>
        <v>6.6</v>
      </c>
      <c r="L453" s="9">
        <f t="shared" si="76"/>
        <v>6.6</v>
      </c>
      <c r="N453" s="58"/>
    </row>
    <row r="454" spans="1:18" ht="37.5">
      <c r="A454" s="108" t="s">
        <v>226</v>
      </c>
      <c r="B454" s="8" t="s">
        <v>128</v>
      </c>
      <c r="C454" s="8" t="s">
        <v>142</v>
      </c>
      <c r="D454" s="8" t="s">
        <v>123</v>
      </c>
      <c r="E454" s="8" t="s">
        <v>88</v>
      </c>
      <c r="F454" s="8" t="s">
        <v>90</v>
      </c>
      <c r="G454" s="8" t="s">
        <v>123</v>
      </c>
      <c r="H454" s="8"/>
      <c r="I454" s="8"/>
      <c r="J454" s="9">
        <f t="shared" si="76"/>
        <v>6.6</v>
      </c>
      <c r="K454" s="9">
        <f t="shared" si="76"/>
        <v>6.6</v>
      </c>
      <c r="L454" s="9">
        <f t="shared" si="76"/>
        <v>6.6</v>
      </c>
      <c r="N454" s="58"/>
    </row>
    <row r="455" spans="1:18">
      <c r="A455" s="50" t="s">
        <v>244</v>
      </c>
      <c r="B455" s="8" t="s">
        <v>128</v>
      </c>
      <c r="C455" s="8" t="s">
        <v>142</v>
      </c>
      <c r="D455" s="8" t="s">
        <v>123</v>
      </c>
      <c r="E455" s="8" t="s">
        <v>88</v>
      </c>
      <c r="F455" s="8" t="s">
        <v>90</v>
      </c>
      <c r="G455" s="8" t="s">
        <v>123</v>
      </c>
      <c r="H455" s="8" t="s">
        <v>0</v>
      </c>
      <c r="I455" s="8"/>
      <c r="J455" s="9">
        <f t="shared" si="76"/>
        <v>6.6</v>
      </c>
      <c r="K455" s="9">
        <f t="shared" si="76"/>
        <v>6.6</v>
      </c>
      <c r="L455" s="9">
        <f t="shared" si="76"/>
        <v>6.6</v>
      </c>
      <c r="N455" s="58"/>
    </row>
    <row r="456" spans="1:18">
      <c r="A456" s="146" t="s">
        <v>307</v>
      </c>
      <c r="B456" s="8" t="s">
        <v>128</v>
      </c>
      <c r="C456" s="8" t="s">
        <v>142</v>
      </c>
      <c r="D456" s="8" t="s">
        <v>123</v>
      </c>
      <c r="E456" s="8" t="s">
        <v>88</v>
      </c>
      <c r="F456" s="8" t="s">
        <v>90</v>
      </c>
      <c r="G456" s="8" t="s">
        <v>123</v>
      </c>
      <c r="H456" s="8" t="s">
        <v>0</v>
      </c>
      <c r="I456" s="8" t="s">
        <v>306</v>
      </c>
      <c r="J456" s="9">
        <v>6.6</v>
      </c>
      <c r="K456" s="9">
        <v>6.6</v>
      </c>
      <c r="L456" s="9">
        <v>6.6</v>
      </c>
      <c r="N456" s="58"/>
    </row>
    <row r="457" spans="1:18">
      <c r="A457" s="108" t="s">
        <v>38</v>
      </c>
      <c r="B457" s="8" t="s">
        <v>128</v>
      </c>
      <c r="C457" s="8" t="s">
        <v>142</v>
      </c>
      <c r="D457" s="8" t="s">
        <v>123</v>
      </c>
      <c r="E457" s="8" t="s">
        <v>88</v>
      </c>
      <c r="F457" s="8" t="s">
        <v>90</v>
      </c>
      <c r="G457" s="8" t="s">
        <v>123</v>
      </c>
      <c r="H457" s="8" t="s">
        <v>0</v>
      </c>
      <c r="I457" s="8" t="s">
        <v>37</v>
      </c>
      <c r="J457" s="9">
        <v>6.6</v>
      </c>
      <c r="K457" s="9">
        <v>6.6</v>
      </c>
      <c r="L457" s="9">
        <v>6.6</v>
      </c>
      <c r="M457" s="248"/>
      <c r="N457" s="58"/>
    </row>
    <row r="458" spans="1:18" ht="21" customHeight="1">
      <c r="A458" s="50" t="s">
        <v>395</v>
      </c>
      <c r="B458" s="8" t="s">
        <v>128</v>
      </c>
      <c r="C458" s="8" t="s">
        <v>142</v>
      </c>
      <c r="D458" s="8" t="s">
        <v>147</v>
      </c>
      <c r="E458" s="8"/>
      <c r="F458" s="8"/>
      <c r="G458" s="8"/>
      <c r="H458" s="8"/>
      <c r="I458" s="8"/>
      <c r="J458" s="9">
        <f>J459</f>
        <v>1445.7</v>
      </c>
      <c r="K458" s="9">
        <f>K459</f>
        <v>0</v>
      </c>
      <c r="L458" s="9">
        <f>L459</f>
        <v>0</v>
      </c>
      <c r="N458" s="437"/>
      <c r="O458" s="58"/>
      <c r="P458" s="37"/>
      <c r="Q458" s="58"/>
      <c r="R458" s="37"/>
    </row>
    <row r="459" spans="1:18" ht="48" customHeight="1">
      <c r="A459" s="50" t="s">
        <v>245</v>
      </c>
      <c r="B459" s="8" t="s">
        <v>128</v>
      </c>
      <c r="C459" s="8" t="s">
        <v>142</v>
      </c>
      <c r="D459" s="8" t="s">
        <v>147</v>
      </c>
      <c r="E459" s="8" t="s">
        <v>88</v>
      </c>
      <c r="F459" s="8" t="s">
        <v>89</v>
      </c>
      <c r="G459" s="8"/>
      <c r="H459" s="8"/>
      <c r="I459" s="8"/>
      <c r="J459" s="9">
        <f t="shared" ref="J459:L462" si="77">J460</f>
        <v>1445.7</v>
      </c>
      <c r="K459" s="9">
        <f t="shared" si="77"/>
        <v>0</v>
      </c>
      <c r="L459" s="9">
        <f t="shared" si="77"/>
        <v>0</v>
      </c>
      <c r="N459" s="437"/>
    </row>
    <row r="460" spans="1:18" ht="27.6" customHeight="1">
      <c r="A460" s="50" t="s">
        <v>225</v>
      </c>
      <c r="B460" s="8" t="s">
        <v>128</v>
      </c>
      <c r="C460" s="8" t="s">
        <v>142</v>
      </c>
      <c r="D460" s="8" t="s">
        <v>147</v>
      </c>
      <c r="E460" s="8" t="s">
        <v>88</v>
      </c>
      <c r="F460" s="8" t="s">
        <v>90</v>
      </c>
      <c r="G460" s="8"/>
      <c r="H460" s="8"/>
      <c r="I460" s="8"/>
      <c r="J460" s="9">
        <f t="shared" si="77"/>
        <v>1445.7</v>
      </c>
      <c r="K460" s="9">
        <f t="shared" si="77"/>
        <v>0</v>
      </c>
      <c r="L460" s="9">
        <f t="shared" si="77"/>
        <v>0</v>
      </c>
      <c r="N460" s="437"/>
    </row>
    <row r="461" spans="1:18" ht="46.15" customHeight="1">
      <c r="A461" s="108" t="s">
        <v>226</v>
      </c>
      <c r="B461" s="8" t="s">
        <v>128</v>
      </c>
      <c r="C461" s="8" t="s">
        <v>142</v>
      </c>
      <c r="D461" s="8" t="s">
        <v>147</v>
      </c>
      <c r="E461" s="8" t="s">
        <v>88</v>
      </c>
      <c r="F461" s="8" t="s">
        <v>90</v>
      </c>
      <c r="G461" s="8" t="s">
        <v>123</v>
      </c>
      <c r="H461" s="8"/>
      <c r="I461" s="8"/>
      <c r="J461" s="9">
        <f t="shared" si="77"/>
        <v>1445.7</v>
      </c>
      <c r="K461" s="9">
        <f t="shared" si="77"/>
        <v>0</v>
      </c>
      <c r="L461" s="9">
        <f t="shared" si="77"/>
        <v>0</v>
      </c>
      <c r="N461" s="437"/>
    </row>
    <row r="462" spans="1:18" ht="38.450000000000003" customHeight="1">
      <c r="A462" s="50" t="s">
        <v>396</v>
      </c>
      <c r="B462" s="8" t="s">
        <v>128</v>
      </c>
      <c r="C462" s="8" t="s">
        <v>142</v>
      </c>
      <c r="D462" s="8" t="s">
        <v>147</v>
      </c>
      <c r="E462" s="8" t="s">
        <v>88</v>
      </c>
      <c r="F462" s="8" t="s">
        <v>90</v>
      </c>
      <c r="G462" s="8" t="s">
        <v>123</v>
      </c>
      <c r="H462" s="8" t="s">
        <v>397</v>
      </c>
      <c r="I462" s="8"/>
      <c r="J462" s="9">
        <f t="shared" si="77"/>
        <v>1445.7</v>
      </c>
      <c r="K462" s="9">
        <f t="shared" si="77"/>
        <v>0</v>
      </c>
      <c r="L462" s="9">
        <f t="shared" si="77"/>
        <v>0</v>
      </c>
      <c r="N462" s="437"/>
    </row>
    <row r="463" spans="1:18" ht="30.6" customHeight="1">
      <c r="A463" s="146" t="s">
        <v>307</v>
      </c>
      <c r="B463" s="8" t="s">
        <v>128</v>
      </c>
      <c r="C463" s="8" t="s">
        <v>142</v>
      </c>
      <c r="D463" s="8" t="s">
        <v>147</v>
      </c>
      <c r="E463" s="8" t="s">
        <v>88</v>
      </c>
      <c r="F463" s="8" t="s">
        <v>90</v>
      </c>
      <c r="G463" s="8" t="s">
        <v>123</v>
      </c>
      <c r="H463" s="8" t="s">
        <v>397</v>
      </c>
      <c r="I463" s="8" t="s">
        <v>306</v>
      </c>
      <c r="J463" s="9">
        <f>J464</f>
        <v>1445.7</v>
      </c>
      <c r="K463" s="9">
        <f>K464</f>
        <v>0</v>
      </c>
      <c r="L463" s="9">
        <f>L464</f>
        <v>0</v>
      </c>
      <c r="N463" s="437"/>
    </row>
    <row r="464" spans="1:18" ht="29.25" customHeight="1">
      <c r="A464" s="50" t="s">
        <v>398</v>
      </c>
      <c r="B464" s="8" t="s">
        <v>128</v>
      </c>
      <c r="C464" s="8" t="s">
        <v>142</v>
      </c>
      <c r="D464" s="8" t="s">
        <v>147</v>
      </c>
      <c r="E464" s="8" t="s">
        <v>88</v>
      </c>
      <c r="F464" s="8" t="s">
        <v>90</v>
      </c>
      <c r="G464" s="8" t="s">
        <v>123</v>
      </c>
      <c r="H464" s="8" t="s">
        <v>397</v>
      </c>
      <c r="I464" s="8" t="s">
        <v>399</v>
      </c>
      <c r="J464" s="9">
        <v>1445.7</v>
      </c>
      <c r="K464" s="9"/>
      <c r="L464" s="9"/>
      <c r="N464" s="437"/>
    </row>
    <row r="465" spans="1:14" s="51" customFormat="1" ht="27.75" customHeight="1">
      <c r="A465" s="179" t="s">
        <v>31</v>
      </c>
      <c r="B465" s="624">
        <v>901</v>
      </c>
      <c r="C465" s="624">
        <v>99</v>
      </c>
      <c r="D465" s="624"/>
      <c r="E465" s="564"/>
      <c r="F465" s="624"/>
      <c r="G465" s="8"/>
      <c r="H465" s="624"/>
      <c r="I465" s="624"/>
      <c r="J465" s="625">
        <f t="shared" ref="J465:L466" si="78">J466</f>
        <v>0</v>
      </c>
      <c r="K465" s="625">
        <f t="shared" si="78"/>
        <v>1685.3</v>
      </c>
      <c r="L465" s="625">
        <f t="shared" si="78"/>
        <v>3510.7</v>
      </c>
      <c r="M465" s="437"/>
      <c r="N465" s="58"/>
    </row>
    <row r="466" spans="1:14" s="51" customFormat="1" ht="25.15" customHeight="1">
      <c r="A466" s="180" t="s">
        <v>31</v>
      </c>
      <c r="B466" s="624">
        <v>901</v>
      </c>
      <c r="C466" s="624">
        <v>99</v>
      </c>
      <c r="D466" s="624">
        <v>99</v>
      </c>
      <c r="E466" s="564"/>
      <c r="F466" s="624"/>
      <c r="G466" s="8"/>
      <c r="H466" s="624"/>
      <c r="I466" s="624"/>
      <c r="J466" s="625">
        <f t="shared" si="78"/>
        <v>0</v>
      </c>
      <c r="K466" s="625">
        <f t="shared" si="78"/>
        <v>1685.3</v>
      </c>
      <c r="L466" s="625">
        <f t="shared" si="78"/>
        <v>3510.7</v>
      </c>
      <c r="M466" s="437"/>
      <c r="N466" s="58"/>
    </row>
    <row r="467" spans="1:14" s="51" customFormat="1" ht="42" customHeight="1">
      <c r="A467" s="181" t="s">
        <v>457</v>
      </c>
      <c r="B467" s="624">
        <v>901</v>
      </c>
      <c r="C467" s="624">
        <v>99</v>
      </c>
      <c r="D467" s="624">
        <v>99</v>
      </c>
      <c r="E467" s="564" t="s">
        <v>150</v>
      </c>
      <c r="F467" s="624"/>
      <c r="G467" s="8"/>
      <c r="H467" s="624"/>
      <c r="I467" s="624"/>
      <c r="J467" s="625">
        <f>J468</f>
        <v>0</v>
      </c>
      <c r="K467" s="625">
        <f t="shared" ref="K467:L469" si="79">K468</f>
        <v>1685.3</v>
      </c>
      <c r="L467" s="625">
        <f t="shared" si="79"/>
        <v>3510.7</v>
      </c>
      <c r="M467" s="604"/>
      <c r="N467" s="58"/>
    </row>
    <row r="468" spans="1:14" s="51" customFormat="1" ht="25.15" customHeight="1">
      <c r="A468" s="186" t="s">
        <v>9</v>
      </c>
      <c r="B468" s="624">
        <v>901</v>
      </c>
      <c r="C468" s="624">
        <v>99</v>
      </c>
      <c r="D468" s="624">
        <v>99</v>
      </c>
      <c r="E468" s="564" t="s">
        <v>150</v>
      </c>
      <c r="F468" s="624">
        <v>0</v>
      </c>
      <c r="G468" s="8" t="s">
        <v>123</v>
      </c>
      <c r="H468" s="624"/>
      <c r="I468" s="624"/>
      <c r="J468" s="625">
        <f>J469</f>
        <v>0</v>
      </c>
      <c r="K468" s="625">
        <f t="shared" si="79"/>
        <v>1685.3</v>
      </c>
      <c r="L468" s="625">
        <f t="shared" si="79"/>
        <v>3510.7</v>
      </c>
      <c r="M468" s="437"/>
      <c r="N468" s="58"/>
    </row>
    <row r="469" spans="1:14" s="51" customFormat="1" ht="25.15" customHeight="1">
      <c r="A469" s="108" t="s">
        <v>31</v>
      </c>
      <c r="B469" s="624">
        <v>901</v>
      </c>
      <c r="C469" s="624">
        <v>99</v>
      </c>
      <c r="D469" s="624">
        <v>99</v>
      </c>
      <c r="E469" s="564" t="s">
        <v>150</v>
      </c>
      <c r="F469" s="624">
        <v>0</v>
      </c>
      <c r="G469" s="8" t="s">
        <v>123</v>
      </c>
      <c r="H469" s="624">
        <v>41990</v>
      </c>
      <c r="I469" s="624"/>
      <c r="J469" s="625">
        <f>J470</f>
        <v>0</v>
      </c>
      <c r="K469" s="625">
        <f t="shared" si="79"/>
        <v>1685.3</v>
      </c>
      <c r="L469" s="625">
        <f t="shared" si="79"/>
        <v>3510.7</v>
      </c>
      <c r="M469" s="437"/>
      <c r="N469" s="58"/>
    </row>
    <row r="470" spans="1:14" s="51" customFormat="1" ht="25.15" customHeight="1">
      <c r="A470" s="194" t="s">
        <v>294</v>
      </c>
      <c r="B470" s="624">
        <v>901</v>
      </c>
      <c r="C470" s="624">
        <v>99</v>
      </c>
      <c r="D470" s="624">
        <v>99</v>
      </c>
      <c r="E470" s="564" t="s">
        <v>150</v>
      </c>
      <c r="F470" s="624">
        <v>0</v>
      </c>
      <c r="G470" s="8" t="s">
        <v>123</v>
      </c>
      <c r="H470" s="624">
        <v>41990</v>
      </c>
      <c r="I470" s="624">
        <v>800</v>
      </c>
      <c r="J470" s="625">
        <f>J471</f>
        <v>0</v>
      </c>
      <c r="K470" s="625">
        <f>K471</f>
        <v>1685.3</v>
      </c>
      <c r="L470" s="625">
        <f>L471</f>
        <v>3510.7</v>
      </c>
      <c r="M470" s="437"/>
      <c r="N470" s="58"/>
    </row>
    <row r="471" spans="1:14" s="51" customFormat="1" ht="25.15" customHeight="1">
      <c r="A471" s="108" t="s">
        <v>165</v>
      </c>
      <c r="B471" s="624">
        <v>901</v>
      </c>
      <c r="C471" s="624">
        <v>99</v>
      </c>
      <c r="D471" s="624">
        <v>99</v>
      </c>
      <c r="E471" s="564" t="s">
        <v>150</v>
      </c>
      <c r="F471" s="624">
        <v>0</v>
      </c>
      <c r="G471" s="8" t="s">
        <v>123</v>
      </c>
      <c r="H471" s="624">
        <v>41990</v>
      </c>
      <c r="I471" s="624">
        <v>870</v>
      </c>
      <c r="J471" s="625"/>
      <c r="K471" s="625">
        <v>1685.3</v>
      </c>
      <c r="L471" s="625">
        <v>3510.7</v>
      </c>
      <c r="M471" s="437"/>
      <c r="N471" s="58"/>
    </row>
    <row r="473" spans="1:14">
      <c r="J473" s="597" t="e">
        <f>J302+#REF!+J457</f>
        <v>#REF!</v>
      </c>
      <c r="K473" s="597" t="e">
        <f>K302+#REF!+K457</f>
        <v>#REF!</v>
      </c>
      <c r="L473" s="597" t="e">
        <f>L302+#REF!+L457</f>
        <v>#REF!</v>
      </c>
      <c r="M473" s="448"/>
    </row>
    <row r="476" spans="1:14">
      <c r="K476" s="30">
        <v>1383.2</v>
      </c>
      <c r="L476" s="30">
        <v>2859.3</v>
      </c>
    </row>
  </sheetData>
  <autoFilter ref="A7:T471"/>
  <mergeCells count="11">
    <mergeCell ref="K2:L2"/>
    <mergeCell ref="A5:A6"/>
    <mergeCell ref="B5:B6"/>
    <mergeCell ref="C5:C6"/>
    <mergeCell ref="D5:D6"/>
    <mergeCell ref="E5:H6"/>
    <mergeCell ref="I5:I6"/>
    <mergeCell ref="J5:L5"/>
    <mergeCell ref="A3:L3"/>
    <mergeCell ref="N3:N4"/>
    <mergeCell ref="M235:M236"/>
  </mergeCells>
  <phoneticPr fontId="0" type="noConversion"/>
  <conditionalFormatting sqref="A442:A443 A447">
    <cfRule type="expression" dxfId="5470" priority="4404" stopIfTrue="1">
      <formula>$F442=""</formula>
    </cfRule>
    <cfRule type="expression" dxfId="5469" priority="4405" stopIfTrue="1">
      <formula>$K442&lt;&gt;""</formula>
    </cfRule>
    <cfRule type="expression" dxfId="5468" priority="4406" stopIfTrue="1">
      <formula>AND($G442="",$F442&lt;&gt;"")</formula>
    </cfRule>
  </conditionalFormatting>
  <conditionalFormatting sqref="G121:G126 A121 A296 D296:E296 E434:G435 C124:G126 E154:E156 A154:A157 C434:D441 C121:F131 I127:I131 I98:I102 I36:I47 I20:I22 D18:G22 F194:G194 I434:I441 A238:A239 D103:D111 G86:G91 G154 I143:I194 F154:F193 D92:G102 F243:G249 G241:G249 C238:E249 D36:D47 F36:G47 C143:D186">
    <cfRule type="expression" dxfId="5467" priority="4410" stopIfTrue="1">
      <formula>$C18=""</formula>
    </cfRule>
    <cfRule type="expression" dxfId="5466" priority="4411" stopIfTrue="1">
      <formula>$D18&lt;&gt;""</formula>
    </cfRule>
  </conditionalFormatting>
  <conditionalFormatting sqref="A92:A100 A37">
    <cfRule type="expression" dxfId="5465" priority="4412" stopIfTrue="1">
      <formula>$F37=""</formula>
    </cfRule>
    <cfRule type="expression" dxfId="5464" priority="4413" stopIfTrue="1">
      <formula>$H37&lt;&gt;""</formula>
    </cfRule>
    <cfRule type="expression" dxfId="5463" priority="4414" stopIfTrue="1">
      <formula>AND($G37="",$F37&lt;&gt;"")</formula>
    </cfRule>
  </conditionalFormatting>
  <conditionalFormatting sqref="A86 A98:A100 A143:A145 A37 C18:C22 C92:C111 A165 A160:A161 C36:C47">
    <cfRule type="expression" dxfId="5462" priority="4415" stopIfTrue="1">
      <formula>$F18=""</formula>
    </cfRule>
    <cfRule type="expression" dxfId="5461" priority="4416" stopIfTrue="1">
      <formula>#REF!&lt;&gt;""</formula>
    </cfRule>
    <cfRule type="expression" dxfId="5460" priority="4417" stopIfTrue="1">
      <formula>AND($G18="",$F18&lt;&gt;"")</formula>
    </cfRule>
  </conditionalFormatting>
  <conditionalFormatting sqref="E434:G435 A374 H434:I441 D434:D441 A235 A208:A217">
    <cfRule type="expression" dxfId="5459" priority="4418" stopIfTrue="1">
      <formula>$C208=""</formula>
    </cfRule>
    <cfRule type="expression" dxfId="5458" priority="4419" stopIfTrue="1">
      <formula>$G208&lt;&gt;""</formula>
    </cfRule>
  </conditionalFormatting>
  <conditionalFormatting sqref="F86:F88">
    <cfRule type="expression" dxfId="5457" priority="4400" stopIfTrue="1">
      <formula>$C86=""</formula>
    </cfRule>
    <cfRule type="expression" dxfId="5456" priority="4401" stopIfTrue="1">
      <formula>$D86&lt;&gt;""</formula>
    </cfRule>
  </conditionalFormatting>
  <conditionalFormatting sqref="A100">
    <cfRule type="expression" dxfId="5455" priority="4216" stopIfTrue="1">
      <formula>$F100=""</formula>
    </cfRule>
    <cfRule type="expression" dxfId="5454" priority="4217" stopIfTrue="1">
      <formula>$H100&lt;&gt;""</formula>
    </cfRule>
    <cfRule type="expression" dxfId="5453" priority="4218" stopIfTrue="1">
      <formula>AND($G100="",$F100&lt;&gt;"")</formula>
    </cfRule>
  </conditionalFormatting>
  <conditionalFormatting sqref="A100">
    <cfRule type="expression" dxfId="5452" priority="4213" stopIfTrue="1">
      <formula>$F100=""</formula>
    </cfRule>
    <cfRule type="expression" dxfId="5451" priority="4214" stopIfTrue="1">
      <formula>$H100&lt;&gt;""</formula>
    </cfRule>
    <cfRule type="expression" dxfId="5450" priority="4215" stopIfTrue="1">
      <formula>AND($G100="",$F100&lt;&gt;"")</formula>
    </cfRule>
  </conditionalFormatting>
  <conditionalFormatting sqref="A235">
    <cfRule type="expression" dxfId="5449" priority="4201" stopIfTrue="1">
      <formula>$C235=""</formula>
    </cfRule>
    <cfRule type="expression" dxfId="5448" priority="4202" stopIfTrue="1">
      <formula>$E235&lt;&gt;""</formula>
    </cfRule>
  </conditionalFormatting>
  <conditionalFormatting sqref="F238:G239 A238:A239">
    <cfRule type="expression" dxfId="5447" priority="4191" stopIfTrue="1">
      <formula>$C238=""</formula>
    </cfRule>
    <cfRule type="expression" dxfId="5446" priority="4192" stopIfTrue="1">
      <formula>$D238&lt;&gt;""</formula>
    </cfRule>
  </conditionalFormatting>
  <conditionalFormatting sqref="J240">
    <cfRule type="expression" dxfId="5445" priority="4187" stopIfTrue="1">
      <formula>$C240=""</formula>
    </cfRule>
    <cfRule type="expression" dxfId="5444" priority="4188" stopIfTrue="1">
      <formula>$G240&lt;&gt;""</formula>
    </cfRule>
  </conditionalFormatting>
  <conditionalFormatting sqref="N228 J228:L228">
    <cfRule type="expression" dxfId="5443" priority="4103" stopIfTrue="1">
      <formula>$C228=""</formula>
    </cfRule>
    <cfRule type="expression" dxfId="5442" priority="4104" stopIfTrue="1">
      <formula>$G228&lt;&gt;""</formula>
    </cfRule>
  </conditionalFormatting>
  <conditionalFormatting sqref="N228 J228:L228">
    <cfRule type="expression" dxfId="5441" priority="4101" stopIfTrue="1">
      <formula>$C228=""</formula>
    </cfRule>
    <cfRule type="expression" dxfId="5440" priority="4102" stopIfTrue="1">
      <formula>$G228&lt;&gt;""</formula>
    </cfRule>
  </conditionalFormatting>
  <conditionalFormatting sqref="N228 J228:L228">
    <cfRule type="expression" dxfId="5439" priority="4099" stopIfTrue="1">
      <formula>$C228=""</formula>
    </cfRule>
    <cfRule type="expression" dxfId="5438" priority="4100" stopIfTrue="1">
      <formula>$G228&lt;&gt;""</formula>
    </cfRule>
  </conditionalFormatting>
  <conditionalFormatting sqref="A165">
    <cfRule type="expression" dxfId="5437" priority="4090" stopIfTrue="1">
      <formula>$F165=""</formula>
    </cfRule>
    <cfRule type="expression" dxfId="5436" priority="4091" stopIfTrue="1">
      <formula>#REF!&lt;&gt;""</formula>
    </cfRule>
    <cfRule type="expression" dxfId="5435" priority="4092" stopIfTrue="1">
      <formula>AND($G165="",$F165&lt;&gt;"")</formula>
    </cfRule>
  </conditionalFormatting>
  <conditionalFormatting sqref="A165">
    <cfRule type="expression" dxfId="5434" priority="4087" stopIfTrue="1">
      <formula>$F165=""</formula>
    </cfRule>
    <cfRule type="expression" dxfId="5433" priority="4088" stopIfTrue="1">
      <formula>#REF!&lt;&gt;""</formula>
    </cfRule>
    <cfRule type="expression" dxfId="5432" priority="4089" stopIfTrue="1">
      <formula>AND($G165="",$F165&lt;&gt;"")</formula>
    </cfRule>
  </conditionalFormatting>
  <conditionalFormatting sqref="A18 A20">
    <cfRule type="expression" dxfId="5431" priority="4046" stopIfTrue="1">
      <formula>$F18=""</formula>
    </cfRule>
    <cfRule type="expression" dxfId="5430" priority="4047" stopIfTrue="1">
      <formula>$H18&lt;&gt;""</formula>
    </cfRule>
    <cfRule type="expression" dxfId="5429" priority="4048" stopIfTrue="1">
      <formula>AND($G18="",$F18&lt;&gt;"")</formula>
    </cfRule>
  </conditionalFormatting>
  <conditionalFormatting sqref="A374">
    <cfRule type="expression" dxfId="5428" priority="3991" stopIfTrue="1">
      <formula>$C374=""</formula>
    </cfRule>
    <cfRule type="expression" dxfId="5427" priority="3992" stopIfTrue="1">
      <formula>$G374&lt;&gt;""</formula>
    </cfRule>
  </conditionalFormatting>
  <conditionalFormatting sqref="A165">
    <cfRule type="expression" dxfId="5426" priority="3978" stopIfTrue="1">
      <formula>$F165=""</formula>
    </cfRule>
    <cfRule type="expression" dxfId="5425" priority="3979" stopIfTrue="1">
      <formula>#REF!&lt;&gt;""</formula>
    </cfRule>
    <cfRule type="expression" dxfId="5424" priority="3980" stopIfTrue="1">
      <formula>AND($G165="",$F165&lt;&gt;"")</formula>
    </cfRule>
  </conditionalFormatting>
  <conditionalFormatting sqref="A300">
    <cfRule type="expression" dxfId="5423" priority="3962" stopIfTrue="1">
      <formula>$F300=""</formula>
    </cfRule>
    <cfRule type="expression" dxfId="5422" priority="3963" stopIfTrue="1">
      <formula>#REF!&lt;&gt;""</formula>
    </cfRule>
    <cfRule type="expression" dxfId="5421" priority="3964" stopIfTrue="1">
      <formula>AND($G300="",$F300&lt;&gt;"")</formula>
    </cfRule>
  </conditionalFormatting>
  <conditionalFormatting sqref="A300">
    <cfRule type="expression" dxfId="5420" priority="3960" stopIfTrue="1">
      <formula>$C300=""</formula>
    </cfRule>
    <cfRule type="expression" dxfId="5419" priority="3961" stopIfTrue="1">
      <formula>$G300&lt;&gt;""</formula>
    </cfRule>
  </conditionalFormatting>
  <conditionalFormatting sqref="A123">
    <cfRule type="expression" dxfId="5418" priority="3950" stopIfTrue="1">
      <formula>$C123=""</formula>
    </cfRule>
    <cfRule type="expression" dxfId="5417" priority="3951" stopIfTrue="1">
      <formula>$G123&lt;&gt;""</formula>
    </cfRule>
  </conditionalFormatting>
  <conditionalFormatting sqref="A88">
    <cfRule type="expression" dxfId="5416" priority="3944" stopIfTrue="1">
      <formula>$F88=""</formula>
    </cfRule>
    <cfRule type="expression" dxfId="5415" priority="3945" stopIfTrue="1">
      <formula>#REF!&lt;&gt;""</formula>
    </cfRule>
    <cfRule type="expression" dxfId="5414" priority="3946" stopIfTrue="1">
      <formula>AND($G88="",$F88&lt;&gt;"")</formula>
    </cfRule>
  </conditionalFormatting>
  <conditionalFormatting sqref="A87:A88">
    <cfRule type="expression" dxfId="5413" priority="3941" stopIfTrue="1">
      <formula>$F87=""</formula>
    </cfRule>
    <cfRule type="expression" dxfId="5412" priority="3942" stopIfTrue="1">
      <formula>#REF!&lt;&gt;""</formula>
    </cfRule>
    <cfRule type="expression" dxfId="5411" priority="3943" stopIfTrue="1">
      <formula>AND($G87="",$F87&lt;&gt;"")</formula>
    </cfRule>
  </conditionalFormatting>
  <conditionalFormatting sqref="A114:A116">
    <cfRule type="expression" dxfId="5410" priority="3938" stopIfTrue="1">
      <formula>$F114=""</formula>
    </cfRule>
    <cfRule type="expression" dxfId="5409" priority="3939" stopIfTrue="1">
      <formula>#REF!&lt;&gt;""</formula>
    </cfRule>
    <cfRule type="expression" dxfId="5408" priority="3940" stopIfTrue="1">
      <formula>AND($G114="",$F114&lt;&gt;"")</formula>
    </cfRule>
  </conditionalFormatting>
  <conditionalFormatting sqref="F194">
    <cfRule type="expression" dxfId="5407" priority="3930" stopIfTrue="1">
      <formula>$C194=""</formula>
    </cfRule>
    <cfRule type="expression" dxfId="5406" priority="3931" stopIfTrue="1">
      <formula>$D194&lt;&gt;""</formula>
    </cfRule>
  </conditionalFormatting>
  <conditionalFormatting sqref="F194">
    <cfRule type="expression" dxfId="5405" priority="3928" stopIfTrue="1">
      <formula>$C194=""</formula>
    </cfRule>
    <cfRule type="expression" dxfId="5404" priority="3929" stopIfTrue="1">
      <formula>$D194&lt;&gt;""</formula>
    </cfRule>
  </conditionalFormatting>
  <conditionalFormatting sqref="A155:A156 G370:G376">
    <cfRule type="expression" dxfId="5403" priority="3922" stopIfTrue="1">
      <formula>$D155=""</formula>
    </cfRule>
    <cfRule type="expression" dxfId="5402" priority="3923" stopIfTrue="1">
      <formula>$E155&lt;&gt;""</formula>
    </cfRule>
  </conditionalFormatting>
  <conditionalFormatting sqref="A224 A227">
    <cfRule type="expression" dxfId="5401" priority="3920" stopIfTrue="1">
      <formula>$C224=""</formula>
    </cfRule>
    <cfRule type="expression" dxfId="5400" priority="3921" stopIfTrue="1">
      <formula>$G224&lt;&gt;""</formula>
    </cfRule>
  </conditionalFormatting>
  <conditionalFormatting sqref="A87:A88">
    <cfRule type="expression" dxfId="5399" priority="3917" stopIfTrue="1">
      <formula>$F87=""</formula>
    </cfRule>
    <cfRule type="expression" dxfId="5398" priority="3918" stopIfTrue="1">
      <formula>#REF!&lt;&gt;""</formula>
    </cfRule>
    <cfRule type="expression" dxfId="5397" priority="3919" stopIfTrue="1">
      <formula>AND($G87="",$F87&lt;&gt;"")</formula>
    </cfRule>
  </conditionalFormatting>
  <conditionalFormatting sqref="A143:A144">
    <cfRule type="expression" dxfId="5396" priority="3911" stopIfTrue="1">
      <formula>$F143=""</formula>
    </cfRule>
    <cfRule type="expression" dxfId="5395" priority="3912" stopIfTrue="1">
      <formula>#REF!&lt;&gt;""</formula>
    </cfRule>
    <cfRule type="expression" dxfId="5394" priority="3913" stopIfTrue="1">
      <formula>AND($G143="",$F143&lt;&gt;"")</formula>
    </cfRule>
  </conditionalFormatting>
  <conditionalFormatting sqref="G129:G131">
    <cfRule type="expression" dxfId="5393" priority="3862" stopIfTrue="1">
      <formula>$C129=""</formula>
    </cfRule>
    <cfRule type="expression" dxfId="5392" priority="3863" stopIfTrue="1">
      <formula>$D129&lt;&gt;""</formula>
    </cfRule>
  </conditionalFormatting>
  <conditionalFormatting sqref="A300">
    <cfRule type="expression" dxfId="5391" priority="3859" stopIfTrue="1">
      <formula>$F300=""</formula>
    </cfRule>
    <cfRule type="expression" dxfId="5390" priority="3860" stopIfTrue="1">
      <formula>#REF!&lt;&gt;""</formula>
    </cfRule>
    <cfRule type="expression" dxfId="5389" priority="3861" stopIfTrue="1">
      <formula>AND($G300="",$F300&lt;&gt;"")</formula>
    </cfRule>
  </conditionalFormatting>
  <conditionalFormatting sqref="A300">
    <cfRule type="expression" dxfId="5388" priority="3857" stopIfTrue="1">
      <formula>$C300=""</formula>
    </cfRule>
    <cfRule type="expression" dxfId="5387" priority="3858" stopIfTrue="1">
      <formula>$G300&lt;&gt;""</formula>
    </cfRule>
  </conditionalFormatting>
  <conditionalFormatting sqref="A300">
    <cfRule type="expression" dxfId="5386" priority="3854" stopIfTrue="1">
      <formula>$F300=""</formula>
    </cfRule>
    <cfRule type="expression" dxfId="5385" priority="3855" stopIfTrue="1">
      <formula>#REF!&lt;&gt;""</formula>
    </cfRule>
    <cfRule type="expression" dxfId="5384" priority="3856" stopIfTrue="1">
      <formula>AND($G300="",$F300&lt;&gt;"")</formula>
    </cfRule>
  </conditionalFormatting>
  <conditionalFormatting sqref="A300">
    <cfRule type="expression" dxfId="5383" priority="3852" stopIfTrue="1">
      <formula>$C300=""</formula>
    </cfRule>
    <cfRule type="expression" dxfId="5382" priority="3853" stopIfTrue="1">
      <formula>$G300&lt;&gt;""</formula>
    </cfRule>
  </conditionalFormatting>
  <conditionalFormatting sqref="A331">
    <cfRule type="expression" dxfId="5381" priority="3800" stopIfTrue="1">
      <formula>$G331=""</formula>
    </cfRule>
    <cfRule type="expression" dxfId="5380" priority="3801" stopIfTrue="1">
      <formula>AND($H331="",$G331&lt;&gt;"")</formula>
    </cfRule>
  </conditionalFormatting>
  <conditionalFormatting sqref="A99">
    <cfRule type="expression" dxfId="5379" priority="3797" stopIfTrue="1">
      <formula>$F99=""</formula>
    </cfRule>
    <cfRule type="expression" dxfId="5378" priority="3798" stopIfTrue="1">
      <formula>$H99&lt;&gt;""</formula>
    </cfRule>
    <cfRule type="expression" dxfId="5377" priority="3799" stopIfTrue="1">
      <formula>AND($G99="",$F99&lt;&gt;"")</formula>
    </cfRule>
  </conditionalFormatting>
  <conditionalFormatting sqref="A99">
    <cfRule type="expression" dxfId="5376" priority="3794" stopIfTrue="1">
      <formula>$F99=""</formula>
    </cfRule>
    <cfRule type="expression" dxfId="5375" priority="3795" stopIfTrue="1">
      <formula>$H99&lt;&gt;""</formula>
    </cfRule>
    <cfRule type="expression" dxfId="5374" priority="3796" stopIfTrue="1">
      <formula>AND($G99="",$F99&lt;&gt;"")</formula>
    </cfRule>
  </conditionalFormatting>
  <conditionalFormatting sqref="G128">
    <cfRule type="expression" dxfId="5373" priority="3787" stopIfTrue="1">
      <formula>$C128=""</formula>
    </cfRule>
    <cfRule type="expression" dxfId="5372" priority="3788" stopIfTrue="1">
      <formula>$D128&lt;&gt;""</formula>
    </cfRule>
  </conditionalFormatting>
  <conditionalFormatting sqref="A18">
    <cfRule type="expression" dxfId="5371" priority="3778" stopIfTrue="1">
      <formula>$G18=""</formula>
    </cfRule>
    <cfRule type="expression" dxfId="5370" priority="3779" stopIfTrue="1">
      <formula>$I18&lt;&gt;""</formula>
    </cfRule>
    <cfRule type="expression" dxfId="5369" priority="3780" stopIfTrue="1">
      <formula>AND($H18="",$G18&lt;&gt;"")</formula>
    </cfRule>
  </conditionalFormatting>
  <conditionalFormatting sqref="A98">
    <cfRule type="expression" dxfId="5368" priority="3775" stopIfTrue="1">
      <formula>$G98=""</formula>
    </cfRule>
    <cfRule type="expression" dxfId="5367" priority="3776" stopIfTrue="1">
      <formula>$I98&lt;&gt;""</formula>
    </cfRule>
    <cfRule type="expression" dxfId="5366" priority="3777" stopIfTrue="1">
      <formula>AND($H98="",$G98&lt;&gt;"")</formula>
    </cfRule>
  </conditionalFormatting>
  <conditionalFormatting sqref="A98">
    <cfRule type="expression" dxfId="5365" priority="3772" stopIfTrue="1">
      <formula>$G98=""</formula>
    </cfRule>
    <cfRule type="expression" dxfId="5364" priority="3773" stopIfTrue="1">
      <formula>#REF!&lt;&gt;""</formula>
    </cfRule>
    <cfRule type="expression" dxfId="5363" priority="3774" stopIfTrue="1">
      <formula>AND($H98="",$G98&lt;&gt;"")</formula>
    </cfRule>
  </conditionalFormatting>
  <conditionalFormatting sqref="A155">
    <cfRule type="expression" dxfId="5362" priority="3754" stopIfTrue="1">
      <formula>$D155=""</formula>
    </cfRule>
    <cfRule type="expression" dxfId="5361" priority="3755" stopIfTrue="1">
      <formula>$E155&lt;&gt;""</formula>
    </cfRule>
  </conditionalFormatting>
  <conditionalFormatting sqref="A374">
    <cfRule type="expression" dxfId="5360" priority="3709" stopIfTrue="1">
      <formula>$C374=""</formula>
    </cfRule>
    <cfRule type="expression" dxfId="5359" priority="3710" stopIfTrue="1">
      <formula>$G374&lt;&gt;""</formula>
    </cfRule>
  </conditionalFormatting>
  <conditionalFormatting sqref="A89">
    <cfRule type="expression" dxfId="5358" priority="3647" stopIfTrue="1">
      <formula>$C89=""</formula>
    </cfRule>
    <cfRule type="expression" dxfId="5357" priority="3648" stopIfTrue="1">
      <formula>$G89&lt;&gt;""</formula>
    </cfRule>
  </conditionalFormatting>
  <conditionalFormatting sqref="A419">
    <cfRule type="expression" dxfId="5356" priority="3645" stopIfTrue="1">
      <formula>$G419=""</formula>
    </cfRule>
    <cfRule type="expression" dxfId="5355" priority="3646" stopIfTrue="1">
      <formula>AND($H419="",$G419&lt;&gt;"")</formula>
    </cfRule>
  </conditionalFormatting>
  <conditionalFormatting sqref="A123">
    <cfRule type="expression" dxfId="5354" priority="3643" stopIfTrue="1">
      <formula>$C123=""</formula>
    </cfRule>
    <cfRule type="expression" dxfId="5353" priority="3644" stopIfTrue="1">
      <formula>$G123&lt;&gt;""</formula>
    </cfRule>
  </conditionalFormatting>
  <conditionalFormatting sqref="A123">
    <cfRule type="expression" dxfId="5352" priority="3640" stopIfTrue="1">
      <formula>$H123=""</formula>
    </cfRule>
    <cfRule type="expression" dxfId="5351" priority="3641" stopIfTrue="1">
      <formula>#REF!&lt;&gt;""</formula>
    </cfRule>
    <cfRule type="expression" dxfId="5350" priority="3642" stopIfTrue="1">
      <formula>AND(#REF!="",$H123&lt;&gt;"")</formula>
    </cfRule>
  </conditionalFormatting>
  <conditionalFormatting sqref="A123">
    <cfRule type="expression" dxfId="5349" priority="3638" stopIfTrue="1">
      <formula>$C123=""</formula>
    </cfRule>
    <cfRule type="expression" dxfId="5348" priority="3639" stopIfTrue="1">
      <formula>$G123&lt;&gt;""</formula>
    </cfRule>
  </conditionalFormatting>
  <conditionalFormatting sqref="A123">
    <cfRule type="expression" dxfId="5347" priority="3635" stopIfTrue="1">
      <formula>$H123=""</formula>
    </cfRule>
    <cfRule type="expression" dxfId="5346" priority="3636" stopIfTrue="1">
      <formula>#REF!&lt;&gt;""</formula>
    </cfRule>
    <cfRule type="expression" dxfId="5345" priority="3637" stopIfTrue="1">
      <formula>AND(#REF!="",$H123&lt;&gt;"")</formula>
    </cfRule>
  </conditionalFormatting>
  <conditionalFormatting sqref="A277">
    <cfRule type="expression" dxfId="5344" priority="3633" stopIfTrue="1">
      <formula>$I277=""</formula>
    </cfRule>
    <cfRule type="expression" dxfId="5343" priority="3634" stopIfTrue="1">
      <formula>AND($J277="",$I277&lt;&gt;"")</formula>
    </cfRule>
  </conditionalFormatting>
  <conditionalFormatting sqref="A123">
    <cfRule type="expression" dxfId="5342" priority="3631" stopIfTrue="1">
      <formula>$C123=""</formula>
    </cfRule>
    <cfRule type="expression" dxfId="5341" priority="3632" stopIfTrue="1">
      <formula>$G123&lt;&gt;""</formula>
    </cfRule>
  </conditionalFormatting>
  <conditionalFormatting sqref="A156">
    <cfRule type="expression" dxfId="5340" priority="3621" stopIfTrue="1">
      <formula>$D156=""</formula>
    </cfRule>
    <cfRule type="expression" dxfId="5339" priority="3622" stopIfTrue="1">
      <formula>$E156&lt;&gt;""</formula>
    </cfRule>
  </conditionalFormatting>
  <conditionalFormatting sqref="A156">
    <cfRule type="expression" dxfId="5338" priority="3619" stopIfTrue="1">
      <formula>$C156=""</formula>
    </cfRule>
    <cfRule type="expression" dxfId="5337" priority="3620" stopIfTrue="1">
      <formula>$D156&lt;&gt;""</formula>
    </cfRule>
  </conditionalFormatting>
  <conditionalFormatting sqref="A156">
    <cfRule type="expression" dxfId="5336" priority="3617" stopIfTrue="1">
      <formula>$D156=""</formula>
    </cfRule>
    <cfRule type="expression" dxfId="5335" priority="3618" stopIfTrue="1">
      <formula>$E156&lt;&gt;""</formula>
    </cfRule>
  </conditionalFormatting>
  <conditionalFormatting sqref="A157">
    <cfRule type="expression" dxfId="5334" priority="3615" stopIfTrue="1">
      <formula>$C157=""</formula>
    </cfRule>
    <cfRule type="expression" dxfId="5333" priority="3616" stopIfTrue="1">
      <formula>$G157&lt;&gt;""</formula>
    </cfRule>
  </conditionalFormatting>
  <conditionalFormatting sqref="A157">
    <cfRule type="expression" dxfId="5332" priority="3612" stopIfTrue="1">
      <formula>$F157=""</formula>
    </cfRule>
    <cfRule type="expression" dxfId="5331" priority="3613" stopIfTrue="1">
      <formula>#REF!&lt;&gt;""</formula>
    </cfRule>
    <cfRule type="expression" dxfId="5330" priority="3614" stopIfTrue="1">
      <formula>AND($G157="",$F157&lt;&gt;"")</formula>
    </cfRule>
  </conditionalFormatting>
  <conditionalFormatting sqref="A157">
    <cfRule type="expression" dxfId="5329" priority="3610" stopIfTrue="1">
      <formula>$C157=""</formula>
    </cfRule>
    <cfRule type="expression" dxfId="5328" priority="3611" stopIfTrue="1">
      <formula>$E157&lt;&gt;""</formula>
    </cfRule>
  </conditionalFormatting>
  <conditionalFormatting sqref="A157">
    <cfRule type="expression" dxfId="5327" priority="3608" stopIfTrue="1">
      <formula>$C157=""</formula>
    </cfRule>
    <cfRule type="expression" dxfId="5326" priority="3609" stopIfTrue="1">
      <formula>$D157&lt;&gt;""</formula>
    </cfRule>
  </conditionalFormatting>
  <conditionalFormatting sqref="A443">
    <cfRule type="expression" dxfId="5325" priority="3605" stopIfTrue="1">
      <formula>$H443=""</formula>
    </cfRule>
    <cfRule type="expression" dxfId="5324" priority="3606" stopIfTrue="1">
      <formula>$N443&lt;&gt;""</formula>
    </cfRule>
    <cfRule type="expression" dxfId="5323" priority="3607" stopIfTrue="1">
      <formula>AND($I443="",$H443&lt;&gt;"")</formula>
    </cfRule>
  </conditionalFormatting>
  <conditionalFormatting sqref="A443">
    <cfRule type="expression" dxfId="5322" priority="3602" stopIfTrue="1">
      <formula>$G443=""</formula>
    </cfRule>
    <cfRule type="expression" dxfId="5321" priority="3603" stopIfTrue="1">
      <formula>$L443&lt;&gt;""</formula>
    </cfRule>
    <cfRule type="expression" dxfId="5320" priority="3604" stopIfTrue="1">
      <formula>AND($H443="",$G443&lt;&gt;"")</formula>
    </cfRule>
  </conditionalFormatting>
  <conditionalFormatting sqref="A443">
    <cfRule type="expression" dxfId="5319" priority="3599" stopIfTrue="1">
      <formula>$G443=""</formula>
    </cfRule>
    <cfRule type="expression" dxfId="5318" priority="3600" stopIfTrue="1">
      <formula>$L443&lt;&gt;""</formula>
    </cfRule>
    <cfRule type="expression" dxfId="5317" priority="3601" stopIfTrue="1">
      <formula>AND($H443="",$G443&lt;&gt;"")</formula>
    </cfRule>
  </conditionalFormatting>
  <conditionalFormatting sqref="A442">
    <cfRule type="expression" dxfId="5316" priority="3596" stopIfTrue="1">
      <formula>$G442=""</formula>
    </cfRule>
    <cfRule type="expression" dxfId="5315" priority="3597" stopIfTrue="1">
      <formula>#REF!&lt;&gt;""</formula>
    </cfRule>
    <cfRule type="expression" dxfId="5314" priority="3598" stopIfTrue="1">
      <formula>AND($H442="",$G442&lt;&gt;"")</formula>
    </cfRule>
  </conditionalFormatting>
  <conditionalFormatting sqref="A442">
    <cfRule type="expression" dxfId="5313" priority="3593" stopIfTrue="1">
      <formula>$F442=""</formula>
    </cfRule>
    <cfRule type="expression" dxfId="5312" priority="3594" stopIfTrue="1">
      <formula>$J442&lt;&gt;""</formula>
    </cfRule>
    <cfRule type="expression" dxfId="5311" priority="3595" stopIfTrue="1">
      <formula>AND($G442="",$F442&lt;&gt;"")</formula>
    </cfRule>
  </conditionalFormatting>
  <conditionalFormatting sqref="A412">
    <cfRule type="expression" dxfId="5310" priority="3587" stopIfTrue="1">
      <formula>$I412=""</formula>
    </cfRule>
    <cfRule type="expression" dxfId="5309" priority="3588" stopIfTrue="1">
      <formula>AND($J412="",$I412&lt;&gt;"")</formula>
    </cfRule>
  </conditionalFormatting>
  <conditionalFormatting sqref="A123">
    <cfRule type="expression" dxfId="5308" priority="4426" stopIfTrue="1">
      <formula>$H123=""</formula>
    </cfRule>
    <cfRule type="expression" dxfId="5307" priority="4427" stopIfTrue="1">
      <formula>#REF!&lt;&gt;""</formula>
    </cfRule>
    <cfRule type="expression" dxfId="5306" priority="4428" stopIfTrue="1">
      <formula>AND(#REF!="",$H123&lt;&gt;"")</formula>
    </cfRule>
  </conditionalFormatting>
  <conditionalFormatting sqref="A123">
    <cfRule type="expression" dxfId="5305" priority="4429" stopIfTrue="1">
      <formula>$H123=""</formula>
    </cfRule>
    <cfRule type="expression" dxfId="5304" priority="4430" stopIfTrue="1">
      <formula>#REF!&lt;&gt;""</formula>
    </cfRule>
    <cfRule type="expression" dxfId="5303" priority="4431" stopIfTrue="1">
      <formula>AND($I128="",$H123&lt;&gt;"")</formula>
    </cfRule>
  </conditionalFormatting>
  <conditionalFormatting sqref="A442">
    <cfRule type="expression" dxfId="5302" priority="3581" stopIfTrue="1">
      <formula>$G442=""</formula>
    </cfRule>
    <cfRule type="expression" dxfId="5301" priority="3582" stopIfTrue="1">
      <formula>#REF!&lt;&gt;""</formula>
    </cfRule>
    <cfRule type="expression" dxfId="5300" priority="3583" stopIfTrue="1">
      <formula>AND($H442="",$G442&lt;&gt;"")</formula>
    </cfRule>
  </conditionalFormatting>
  <conditionalFormatting sqref="A442:A443">
    <cfRule type="expression" dxfId="5299" priority="3578" stopIfTrue="1">
      <formula>$F442=""</formula>
    </cfRule>
    <cfRule type="expression" dxfId="5298" priority="3579" stopIfTrue="1">
      <formula>$J442&lt;&gt;""</formula>
    </cfRule>
    <cfRule type="expression" dxfId="5297" priority="3580" stopIfTrue="1">
      <formula>AND($G442="",$F442&lt;&gt;"")</formula>
    </cfRule>
  </conditionalFormatting>
  <conditionalFormatting sqref="A443">
    <cfRule type="expression" dxfId="5296" priority="3575" stopIfTrue="1">
      <formula>$H443=""</formula>
    </cfRule>
    <cfRule type="expression" dxfId="5295" priority="3576" stopIfTrue="1">
      <formula>$N443&lt;&gt;""</formula>
    </cfRule>
    <cfRule type="expression" dxfId="5294" priority="3577" stopIfTrue="1">
      <formula>AND($I443="",$H443&lt;&gt;"")</formula>
    </cfRule>
  </conditionalFormatting>
  <conditionalFormatting sqref="A443">
    <cfRule type="expression" dxfId="5293" priority="3572" stopIfTrue="1">
      <formula>$G443=""</formula>
    </cfRule>
    <cfRule type="expression" dxfId="5292" priority="3573" stopIfTrue="1">
      <formula>$L443&lt;&gt;""</formula>
    </cfRule>
    <cfRule type="expression" dxfId="5291" priority="3574" stopIfTrue="1">
      <formula>AND($H443="",$G443&lt;&gt;"")</formula>
    </cfRule>
  </conditionalFormatting>
  <conditionalFormatting sqref="A443">
    <cfRule type="expression" dxfId="5290" priority="3569" stopIfTrue="1">
      <formula>$G443=""</formula>
    </cfRule>
    <cfRule type="expression" dxfId="5289" priority="3570" stopIfTrue="1">
      <formula>$L443&lt;&gt;""</formula>
    </cfRule>
    <cfRule type="expression" dxfId="5288" priority="3571" stopIfTrue="1">
      <formula>AND($H443="",$G443&lt;&gt;"")</formula>
    </cfRule>
  </conditionalFormatting>
  <conditionalFormatting sqref="A442">
    <cfRule type="expression" dxfId="5287" priority="3566" stopIfTrue="1">
      <formula>$H442=""</formula>
    </cfRule>
    <cfRule type="expression" dxfId="5286" priority="3567" stopIfTrue="1">
      <formula>$N442&lt;&gt;""</formula>
    </cfRule>
    <cfRule type="expression" dxfId="5285" priority="3568" stopIfTrue="1">
      <formula>AND($I442="",$H442&lt;&gt;"")</formula>
    </cfRule>
  </conditionalFormatting>
  <conditionalFormatting sqref="A442">
    <cfRule type="expression" dxfId="5284" priority="3563" stopIfTrue="1">
      <formula>$G442=""</formula>
    </cfRule>
    <cfRule type="expression" dxfId="5283" priority="3564" stopIfTrue="1">
      <formula>$L442&lt;&gt;""</formula>
    </cfRule>
    <cfRule type="expression" dxfId="5282" priority="3565" stopIfTrue="1">
      <formula>AND($H442="",$G442&lt;&gt;"")</formula>
    </cfRule>
  </conditionalFormatting>
  <conditionalFormatting sqref="A442">
    <cfRule type="expression" dxfId="5281" priority="3560" stopIfTrue="1">
      <formula>$G442=""</formula>
    </cfRule>
    <cfRule type="expression" dxfId="5280" priority="3561" stopIfTrue="1">
      <formula>$L442&lt;&gt;""</formula>
    </cfRule>
    <cfRule type="expression" dxfId="5279" priority="3562" stopIfTrue="1">
      <formula>AND($H442="",$G442&lt;&gt;"")</formula>
    </cfRule>
  </conditionalFormatting>
  <conditionalFormatting sqref="A145">
    <cfRule type="expression" dxfId="5278" priority="3557" stopIfTrue="1">
      <formula>$F145=""</formula>
    </cfRule>
    <cfRule type="expression" dxfId="5277" priority="3558" stopIfTrue="1">
      <formula>#REF!&lt;&gt;""</formula>
    </cfRule>
    <cfRule type="expression" dxfId="5276" priority="3559" stopIfTrue="1">
      <formula>AND($G145="",$F145&lt;&gt;"")</formula>
    </cfRule>
  </conditionalFormatting>
  <conditionalFormatting sqref="A145">
    <cfRule type="expression" dxfId="5275" priority="3554" stopIfTrue="1">
      <formula>$F145=""</formula>
    </cfRule>
    <cfRule type="expression" dxfId="5274" priority="3555" stopIfTrue="1">
      <formula>#REF!&lt;&gt;""</formula>
    </cfRule>
    <cfRule type="expression" dxfId="5273" priority="3556" stopIfTrue="1">
      <formula>AND($G145="",$F145&lt;&gt;"")</formula>
    </cfRule>
  </conditionalFormatting>
  <conditionalFormatting sqref="A145">
    <cfRule type="expression" dxfId="5272" priority="3551" stopIfTrue="1">
      <formula>$F145=""</formula>
    </cfRule>
    <cfRule type="expression" dxfId="5271" priority="3552" stopIfTrue="1">
      <formula>#REF!&lt;&gt;""</formula>
    </cfRule>
    <cfRule type="expression" dxfId="5270" priority="3553" stopIfTrue="1">
      <formula>AND($G145="",$F145&lt;&gt;"")</formula>
    </cfRule>
  </conditionalFormatting>
  <conditionalFormatting sqref="A236:A237">
    <cfRule type="expression" dxfId="5269" priority="3537" stopIfTrue="1">
      <formula>$C236=""</formula>
    </cfRule>
    <cfRule type="expression" dxfId="5268" priority="3538" stopIfTrue="1">
      <formula>$G236&lt;&gt;""</formula>
    </cfRule>
  </conditionalFormatting>
  <conditionalFormatting sqref="A236:A237">
    <cfRule type="expression" dxfId="5267" priority="3535" stopIfTrue="1">
      <formula>$C236=""</formula>
    </cfRule>
    <cfRule type="expression" dxfId="5266" priority="3536" stopIfTrue="1">
      <formula>$D236&lt;&gt;""</formula>
    </cfRule>
  </conditionalFormatting>
  <conditionalFormatting sqref="A417">
    <cfRule type="expression" dxfId="5265" priority="3510" stopIfTrue="1">
      <formula>$C417=""</formula>
    </cfRule>
    <cfRule type="expression" dxfId="5264" priority="3511" stopIfTrue="1">
      <formula>$G417&lt;&gt;""</formula>
    </cfRule>
  </conditionalFormatting>
  <conditionalFormatting sqref="A468">
    <cfRule type="expression" dxfId="5263" priority="3439" stopIfTrue="1">
      <formula>$G468=""</formula>
    </cfRule>
    <cfRule type="expression" dxfId="5262" priority="3440" stopIfTrue="1">
      <formula>AND($H468="",$G468&lt;&gt;"")</formula>
    </cfRule>
  </conditionalFormatting>
  <conditionalFormatting sqref="A134">
    <cfRule type="expression" dxfId="5261" priority="3432" stopIfTrue="1">
      <formula>$C134=""</formula>
    </cfRule>
    <cfRule type="expression" dxfId="5260" priority="3433" stopIfTrue="1">
      <formula>$D134&lt;&gt;""</formula>
    </cfRule>
  </conditionalFormatting>
  <conditionalFormatting sqref="A134">
    <cfRule type="expression" dxfId="5259" priority="3430" stopIfTrue="1">
      <formula>$C134=""</formula>
    </cfRule>
    <cfRule type="expression" dxfId="5258" priority="3431" stopIfTrue="1">
      <formula>$D134&lt;&gt;""</formula>
    </cfRule>
  </conditionalFormatting>
  <conditionalFormatting sqref="A134">
    <cfRule type="expression" dxfId="5257" priority="3428" stopIfTrue="1">
      <formula>$D134=""</formula>
    </cfRule>
    <cfRule type="expression" dxfId="5256" priority="3429" stopIfTrue="1">
      <formula>$E134&lt;&gt;""</formula>
    </cfRule>
  </conditionalFormatting>
  <conditionalFormatting sqref="A134">
    <cfRule type="expression" dxfId="5255" priority="3426" stopIfTrue="1">
      <formula>$D134=""</formula>
    </cfRule>
    <cfRule type="expression" dxfId="5254" priority="3427" stopIfTrue="1">
      <formula>$E134&lt;&gt;""</formula>
    </cfRule>
  </conditionalFormatting>
  <conditionalFormatting sqref="A134">
    <cfRule type="expression" dxfId="5253" priority="3424" stopIfTrue="1">
      <formula>$D134=""</formula>
    </cfRule>
    <cfRule type="expression" dxfId="5252" priority="3425" stopIfTrue="1">
      <formula>$E134&lt;&gt;""</formula>
    </cfRule>
  </conditionalFormatting>
  <conditionalFormatting sqref="A134">
    <cfRule type="expression" dxfId="5251" priority="3422" stopIfTrue="1">
      <formula>$D134=""</formula>
    </cfRule>
    <cfRule type="expression" dxfId="5250" priority="3423" stopIfTrue="1">
      <formula>$E134&lt;&gt;""</formula>
    </cfRule>
  </conditionalFormatting>
  <conditionalFormatting sqref="A371">
    <cfRule type="expression" dxfId="5249" priority="3420" stopIfTrue="1">
      <formula>$C371=""</formula>
    </cfRule>
    <cfRule type="expression" dxfId="5248" priority="3421" stopIfTrue="1">
      <formula>$G371&lt;&gt;""</formula>
    </cfRule>
  </conditionalFormatting>
  <conditionalFormatting sqref="A371">
    <cfRule type="expression" dxfId="5247" priority="3418" stopIfTrue="1">
      <formula>$C371=""</formula>
    </cfRule>
    <cfRule type="expression" dxfId="5246" priority="3419" stopIfTrue="1">
      <formula>$G371&lt;&gt;""</formula>
    </cfRule>
  </conditionalFormatting>
  <conditionalFormatting sqref="A371">
    <cfRule type="expression" dxfId="5245" priority="3416" stopIfTrue="1">
      <formula>$C371=""</formula>
    </cfRule>
    <cfRule type="expression" dxfId="5244" priority="3417" stopIfTrue="1">
      <formula>$G371&lt;&gt;""</formula>
    </cfRule>
  </conditionalFormatting>
  <conditionalFormatting sqref="A468">
    <cfRule type="expression" dxfId="5243" priority="2692" stopIfTrue="1">
      <formula>$I468=""</formula>
    </cfRule>
    <cfRule type="expression" dxfId="5242" priority="2693" stopIfTrue="1">
      <formula>AND($J468="",$I468&lt;&gt;"")</formula>
    </cfRule>
  </conditionalFormatting>
  <conditionalFormatting sqref="A87:A88">
    <cfRule type="expression" dxfId="5241" priority="2653" stopIfTrue="1">
      <formula>$F87=""</formula>
    </cfRule>
    <cfRule type="expression" dxfId="5240" priority="2654" stopIfTrue="1">
      <formula>#REF!&lt;&gt;""</formula>
    </cfRule>
    <cfRule type="expression" dxfId="5239" priority="2655" stopIfTrue="1">
      <formula>AND($G87="",$F87&lt;&gt;"")</formula>
    </cfRule>
  </conditionalFormatting>
  <conditionalFormatting sqref="A87:A88">
    <cfRule type="expression" dxfId="5238" priority="2650" stopIfTrue="1">
      <formula>$F87=""</formula>
    </cfRule>
    <cfRule type="expression" dxfId="5237" priority="2651" stopIfTrue="1">
      <formula>#REF!&lt;&gt;""</formula>
    </cfRule>
    <cfRule type="expression" dxfId="5236" priority="2652" stopIfTrue="1">
      <formula>AND($G87="",$F87&lt;&gt;"")</formula>
    </cfRule>
  </conditionalFormatting>
  <conditionalFormatting sqref="A87">
    <cfRule type="expression" dxfId="5235" priority="2647" stopIfTrue="1">
      <formula>$F87=""</formula>
    </cfRule>
    <cfRule type="expression" dxfId="5234" priority="2648" stopIfTrue="1">
      <formula>#REF!&lt;&gt;""</formula>
    </cfRule>
    <cfRule type="expression" dxfId="5233" priority="2649" stopIfTrue="1">
      <formula>AND($G87="",$F87&lt;&gt;"")</formula>
    </cfRule>
  </conditionalFormatting>
  <conditionalFormatting sqref="A87">
    <cfRule type="expression" dxfId="5232" priority="2644" stopIfTrue="1">
      <formula>$F87=""</formula>
    </cfRule>
    <cfRule type="expression" dxfId="5231" priority="2645" stopIfTrue="1">
      <formula>#REF!&lt;&gt;""</formula>
    </cfRule>
    <cfRule type="expression" dxfId="5230" priority="2646" stopIfTrue="1">
      <formula>AND($G87="",$F87&lt;&gt;"")</formula>
    </cfRule>
  </conditionalFormatting>
  <conditionalFormatting sqref="A87">
    <cfRule type="expression" dxfId="5229" priority="2641" stopIfTrue="1">
      <formula>$F87=""</formula>
    </cfRule>
    <cfRule type="expression" dxfId="5228" priority="2642" stopIfTrue="1">
      <formula>#REF!&lt;&gt;""</formula>
    </cfRule>
    <cfRule type="expression" dxfId="5227" priority="2643" stopIfTrue="1">
      <formula>AND($G87="",$F87&lt;&gt;"")</formula>
    </cfRule>
  </conditionalFormatting>
  <conditionalFormatting sqref="A114:A115">
    <cfRule type="expression" dxfId="5226" priority="2638" stopIfTrue="1">
      <formula>$F114=""</formula>
    </cfRule>
    <cfRule type="expression" dxfId="5225" priority="2639" stopIfTrue="1">
      <formula>#REF!&lt;&gt;""</formula>
    </cfRule>
    <cfRule type="expression" dxfId="5224" priority="2640" stopIfTrue="1">
      <formula>AND($G114="",$F114&lt;&gt;"")</formula>
    </cfRule>
  </conditionalFormatting>
  <conditionalFormatting sqref="A114:A115">
    <cfRule type="expression" dxfId="5223" priority="2635" stopIfTrue="1">
      <formula>$F114=""</formula>
    </cfRule>
    <cfRule type="expression" dxfId="5222" priority="2636" stopIfTrue="1">
      <formula>#REF!&lt;&gt;""</formula>
    </cfRule>
    <cfRule type="expression" dxfId="5221" priority="2637" stopIfTrue="1">
      <formula>AND($G114="",$F114&lt;&gt;"")</formula>
    </cfRule>
  </conditionalFormatting>
  <conditionalFormatting sqref="A114">
    <cfRule type="expression" dxfId="5220" priority="2632" stopIfTrue="1">
      <formula>$F114=""</formula>
    </cfRule>
    <cfRule type="expression" dxfId="5219" priority="2633" stopIfTrue="1">
      <formula>#REF!&lt;&gt;""</formula>
    </cfRule>
    <cfRule type="expression" dxfId="5218" priority="2634" stopIfTrue="1">
      <formula>AND($G114="",$F114&lt;&gt;"")</formula>
    </cfRule>
  </conditionalFormatting>
  <conditionalFormatting sqref="A114">
    <cfRule type="expression" dxfId="5217" priority="2629" stopIfTrue="1">
      <formula>$F114=""</formula>
    </cfRule>
    <cfRule type="expression" dxfId="5216" priority="2630" stopIfTrue="1">
      <formula>#REF!&lt;&gt;""</formula>
    </cfRule>
    <cfRule type="expression" dxfId="5215" priority="2631" stopIfTrue="1">
      <formula>AND($G114="",$F114&lt;&gt;"")</formula>
    </cfRule>
  </conditionalFormatting>
  <conditionalFormatting sqref="A114">
    <cfRule type="expression" dxfId="5214" priority="2626" stopIfTrue="1">
      <formula>$F114=""</formula>
    </cfRule>
    <cfRule type="expression" dxfId="5213" priority="2627" stopIfTrue="1">
      <formula>#REF!&lt;&gt;""</formula>
    </cfRule>
    <cfRule type="expression" dxfId="5212" priority="2628" stopIfTrue="1">
      <formula>AND($G114="",$F114&lt;&gt;"")</formula>
    </cfRule>
  </conditionalFormatting>
  <conditionalFormatting sqref="A143:A144">
    <cfRule type="expression" dxfId="5211" priority="2623" stopIfTrue="1">
      <formula>$F143=""</formula>
    </cfRule>
    <cfRule type="expression" dxfId="5210" priority="2624" stopIfTrue="1">
      <formula>#REF!&lt;&gt;""</formula>
    </cfRule>
    <cfRule type="expression" dxfId="5209" priority="2625" stopIfTrue="1">
      <formula>AND($G143="",$F143&lt;&gt;"")</formula>
    </cfRule>
  </conditionalFormatting>
  <conditionalFormatting sqref="A143:A144">
    <cfRule type="expression" dxfId="5208" priority="2620" stopIfTrue="1">
      <formula>$F143=""</formula>
    </cfRule>
    <cfRule type="expression" dxfId="5207" priority="2621" stopIfTrue="1">
      <formula>#REF!&lt;&gt;""</formula>
    </cfRule>
    <cfRule type="expression" dxfId="5206" priority="2622" stopIfTrue="1">
      <formula>AND($G143="",$F143&lt;&gt;"")</formula>
    </cfRule>
  </conditionalFormatting>
  <conditionalFormatting sqref="A143:A144">
    <cfRule type="expression" dxfId="5205" priority="2617" stopIfTrue="1">
      <formula>$F143=""</formula>
    </cfRule>
    <cfRule type="expression" dxfId="5204" priority="2618" stopIfTrue="1">
      <formula>#REF!&lt;&gt;""</formula>
    </cfRule>
    <cfRule type="expression" dxfId="5203" priority="2619" stopIfTrue="1">
      <formula>AND($G143="",$F143&lt;&gt;"")</formula>
    </cfRule>
  </conditionalFormatting>
  <conditionalFormatting sqref="A143">
    <cfRule type="expression" dxfId="5202" priority="2614" stopIfTrue="1">
      <formula>$F143=""</formula>
    </cfRule>
    <cfRule type="expression" dxfId="5201" priority="2615" stopIfTrue="1">
      <formula>#REF!&lt;&gt;""</formula>
    </cfRule>
    <cfRule type="expression" dxfId="5200" priority="2616" stopIfTrue="1">
      <formula>AND($G143="",$F143&lt;&gt;"")</formula>
    </cfRule>
  </conditionalFormatting>
  <conditionalFormatting sqref="A143">
    <cfRule type="expression" dxfId="5199" priority="2611" stopIfTrue="1">
      <formula>$F143=""</formula>
    </cfRule>
    <cfRule type="expression" dxfId="5198" priority="2612" stopIfTrue="1">
      <formula>#REF!&lt;&gt;""</formula>
    </cfRule>
    <cfRule type="expression" dxfId="5197" priority="2613" stopIfTrue="1">
      <formula>AND($G143="",$F143&lt;&gt;"")</formula>
    </cfRule>
  </conditionalFormatting>
  <conditionalFormatting sqref="A143">
    <cfRule type="expression" dxfId="5196" priority="2608" stopIfTrue="1">
      <formula>$F143=""</formula>
    </cfRule>
    <cfRule type="expression" dxfId="5195" priority="2609" stopIfTrue="1">
      <formula>#REF!&lt;&gt;""</formula>
    </cfRule>
    <cfRule type="expression" dxfId="5194" priority="2610" stopIfTrue="1">
      <formula>AND($G143="",$F143&lt;&gt;"")</formula>
    </cfRule>
  </conditionalFormatting>
  <conditionalFormatting sqref="A115">
    <cfRule type="expression" dxfId="5193" priority="1975" stopIfTrue="1">
      <formula>$F115=""</formula>
    </cfRule>
    <cfRule type="expression" dxfId="5192" priority="1976" stopIfTrue="1">
      <formula>#REF!&lt;&gt;""</formula>
    </cfRule>
    <cfRule type="expression" dxfId="5191" priority="1977" stopIfTrue="1">
      <formula>AND($G115="",$F115&lt;&gt;"")</formula>
    </cfRule>
  </conditionalFormatting>
  <conditionalFormatting sqref="A114:A115">
    <cfRule type="expression" dxfId="5190" priority="1972" stopIfTrue="1">
      <formula>$F114=""</formula>
    </cfRule>
    <cfRule type="expression" dxfId="5189" priority="1973" stopIfTrue="1">
      <formula>#REF!&lt;&gt;""</formula>
    </cfRule>
    <cfRule type="expression" dxfId="5188" priority="1974" stopIfTrue="1">
      <formula>AND($G114="",$F114&lt;&gt;"")</formula>
    </cfRule>
  </conditionalFormatting>
  <conditionalFormatting sqref="A114:A115">
    <cfRule type="expression" dxfId="5187" priority="1969" stopIfTrue="1">
      <formula>$F114=""</formula>
    </cfRule>
    <cfRule type="expression" dxfId="5186" priority="1970" stopIfTrue="1">
      <formula>#REF!&lt;&gt;""</formula>
    </cfRule>
    <cfRule type="expression" dxfId="5185" priority="1971" stopIfTrue="1">
      <formula>AND($G114="",$F114&lt;&gt;"")</formula>
    </cfRule>
  </conditionalFormatting>
  <conditionalFormatting sqref="A114:A115">
    <cfRule type="expression" dxfId="5184" priority="1966" stopIfTrue="1">
      <formula>$F114=""</formula>
    </cfRule>
    <cfRule type="expression" dxfId="5183" priority="1967" stopIfTrue="1">
      <formula>#REF!&lt;&gt;""</formula>
    </cfRule>
    <cfRule type="expression" dxfId="5182" priority="1968" stopIfTrue="1">
      <formula>AND($G114="",$F114&lt;&gt;"")</formula>
    </cfRule>
  </conditionalFormatting>
  <conditionalFormatting sqref="A114:A115">
    <cfRule type="expression" dxfId="5181" priority="1963" stopIfTrue="1">
      <formula>$F114=""</formula>
    </cfRule>
    <cfRule type="expression" dxfId="5180" priority="1964" stopIfTrue="1">
      <formula>#REF!&lt;&gt;""</formula>
    </cfRule>
    <cfRule type="expression" dxfId="5179" priority="1965" stopIfTrue="1">
      <formula>AND($G114="",$F114&lt;&gt;"")</formula>
    </cfRule>
  </conditionalFormatting>
  <conditionalFormatting sqref="A114">
    <cfRule type="expression" dxfId="5178" priority="1960" stopIfTrue="1">
      <formula>$F114=""</formula>
    </cfRule>
    <cfRule type="expression" dxfId="5177" priority="1961" stopIfTrue="1">
      <formula>#REF!&lt;&gt;""</formula>
    </cfRule>
    <cfRule type="expression" dxfId="5176" priority="1962" stopIfTrue="1">
      <formula>AND($G114="",$F114&lt;&gt;"")</formula>
    </cfRule>
  </conditionalFormatting>
  <conditionalFormatting sqref="A114">
    <cfRule type="expression" dxfId="5175" priority="1957" stopIfTrue="1">
      <formula>$F114=""</formula>
    </cfRule>
    <cfRule type="expression" dxfId="5174" priority="1958" stopIfTrue="1">
      <formula>#REF!&lt;&gt;""</formula>
    </cfRule>
    <cfRule type="expression" dxfId="5173" priority="1959" stopIfTrue="1">
      <formula>AND($G114="",$F114&lt;&gt;"")</formula>
    </cfRule>
  </conditionalFormatting>
  <conditionalFormatting sqref="A114">
    <cfRule type="expression" dxfId="5172" priority="1954" stopIfTrue="1">
      <formula>$F114=""</formula>
    </cfRule>
    <cfRule type="expression" dxfId="5171" priority="1955" stopIfTrue="1">
      <formula>#REF!&lt;&gt;""</formula>
    </cfRule>
    <cfRule type="expression" dxfId="5170" priority="1956" stopIfTrue="1">
      <formula>AND($G114="",$F114&lt;&gt;"")</formula>
    </cfRule>
  </conditionalFormatting>
  <conditionalFormatting sqref="A144">
    <cfRule type="expression" dxfId="5169" priority="1951" stopIfTrue="1">
      <formula>$F144=""</formula>
    </cfRule>
    <cfRule type="expression" dxfId="5168" priority="1952" stopIfTrue="1">
      <formula>#REF!&lt;&gt;""</formula>
    </cfRule>
    <cfRule type="expression" dxfId="5167" priority="1953" stopIfTrue="1">
      <formula>AND($G144="",$F144&lt;&gt;"")</formula>
    </cfRule>
  </conditionalFormatting>
  <conditionalFormatting sqref="A143:A144">
    <cfRule type="expression" dxfId="5166" priority="1948" stopIfTrue="1">
      <formula>$F143=""</formula>
    </cfRule>
    <cfRule type="expression" dxfId="5165" priority="1949" stopIfTrue="1">
      <formula>#REF!&lt;&gt;""</formula>
    </cfRule>
    <cfRule type="expression" dxfId="5164" priority="1950" stopIfTrue="1">
      <formula>AND($G143="",$F143&lt;&gt;"")</formula>
    </cfRule>
  </conditionalFormatting>
  <conditionalFormatting sqref="A143:A144">
    <cfRule type="expression" dxfId="5163" priority="1945" stopIfTrue="1">
      <formula>$F143=""</formula>
    </cfRule>
    <cfRule type="expression" dxfId="5162" priority="1946" stopIfTrue="1">
      <formula>#REF!&lt;&gt;""</formula>
    </cfRule>
    <cfRule type="expression" dxfId="5161" priority="1947" stopIfTrue="1">
      <formula>AND($G143="",$F143&lt;&gt;"")</formula>
    </cfRule>
  </conditionalFormatting>
  <conditionalFormatting sqref="A143:A144">
    <cfRule type="expression" dxfId="5160" priority="1942" stopIfTrue="1">
      <formula>$F143=""</formula>
    </cfRule>
    <cfRule type="expression" dxfId="5159" priority="1943" stopIfTrue="1">
      <formula>#REF!&lt;&gt;""</formula>
    </cfRule>
    <cfRule type="expression" dxfId="5158" priority="1944" stopIfTrue="1">
      <formula>AND($G143="",$F143&lt;&gt;"")</formula>
    </cfRule>
  </conditionalFormatting>
  <conditionalFormatting sqref="A143:A144">
    <cfRule type="expression" dxfId="5157" priority="1939" stopIfTrue="1">
      <formula>$F143=""</formula>
    </cfRule>
    <cfRule type="expression" dxfId="5156" priority="1940" stopIfTrue="1">
      <formula>#REF!&lt;&gt;""</formula>
    </cfRule>
    <cfRule type="expression" dxfId="5155" priority="1941" stopIfTrue="1">
      <formula>AND($G143="",$F143&lt;&gt;"")</formula>
    </cfRule>
  </conditionalFormatting>
  <conditionalFormatting sqref="A143">
    <cfRule type="expression" dxfId="5154" priority="1936" stopIfTrue="1">
      <formula>$F143=""</formula>
    </cfRule>
    <cfRule type="expression" dxfId="5153" priority="1937" stopIfTrue="1">
      <formula>#REF!&lt;&gt;""</formula>
    </cfRule>
    <cfRule type="expression" dxfId="5152" priority="1938" stopIfTrue="1">
      <formula>AND($G143="",$F143&lt;&gt;"")</formula>
    </cfRule>
  </conditionalFormatting>
  <conditionalFormatting sqref="A143">
    <cfRule type="expression" dxfId="5151" priority="1933" stopIfTrue="1">
      <formula>$F143=""</formula>
    </cfRule>
    <cfRule type="expression" dxfId="5150" priority="1934" stopIfTrue="1">
      <formula>#REF!&lt;&gt;""</formula>
    </cfRule>
    <cfRule type="expression" dxfId="5149" priority="1935" stopIfTrue="1">
      <formula>AND($G143="",$F143&lt;&gt;"")</formula>
    </cfRule>
  </conditionalFormatting>
  <conditionalFormatting sqref="A143">
    <cfRule type="expression" dxfId="5148" priority="1930" stopIfTrue="1">
      <formula>$F143=""</formula>
    </cfRule>
    <cfRule type="expression" dxfId="5147" priority="1931" stopIfTrue="1">
      <formula>#REF!&lt;&gt;""</formula>
    </cfRule>
    <cfRule type="expression" dxfId="5146" priority="1932" stopIfTrue="1">
      <formula>AND($G143="",$F143&lt;&gt;"")</formula>
    </cfRule>
  </conditionalFormatting>
  <conditionalFormatting sqref="A88">
    <cfRule type="expression" dxfId="5145" priority="1442" stopIfTrue="1">
      <formula>$F88=""</formula>
    </cfRule>
    <cfRule type="expression" dxfId="5144" priority="1443" stopIfTrue="1">
      <formula>#REF!&lt;&gt;""</formula>
    </cfRule>
    <cfRule type="expression" dxfId="5143" priority="1444" stopIfTrue="1">
      <formula>AND($G88="",$F88&lt;&gt;"")</formula>
    </cfRule>
  </conditionalFormatting>
  <conditionalFormatting sqref="A88">
    <cfRule type="expression" dxfId="5142" priority="1439" stopIfTrue="1">
      <formula>$F88=""</formula>
    </cfRule>
    <cfRule type="expression" dxfId="5141" priority="1440" stopIfTrue="1">
      <formula>#REF!&lt;&gt;""</formula>
    </cfRule>
    <cfRule type="expression" dxfId="5140" priority="1441" stopIfTrue="1">
      <formula>AND($G88="",$F88&lt;&gt;"")</formula>
    </cfRule>
  </conditionalFormatting>
  <conditionalFormatting sqref="A88">
    <cfRule type="expression" dxfId="5139" priority="1436" stopIfTrue="1">
      <formula>$F88=""</formula>
    </cfRule>
    <cfRule type="expression" dxfId="5138" priority="1437" stopIfTrue="1">
      <formula>#REF!&lt;&gt;""</formula>
    </cfRule>
    <cfRule type="expression" dxfId="5137" priority="1438" stopIfTrue="1">
      <formula>AND($G88="",$F88&lt;&gt;"")</formula>
    </cfRule>
  </conditionalFormatting>
  <conditionalFormatting sqref="A115">
    <cfRule type="expression" dxfId="5136" priority="1433" stopIfTrue="1">
      <formula>$F115=""</formula>
    </cfRule>
    <cfRule type="expression" dxfId="5135" priority="1434" stopIfTrue="1">
      <formula>#REF!&lt;&gt;""</formula>
    </cfRule>
    <cfRule type="expression" dxfId="5134" priority="1435" stopIfTrue="1">
      <formula>AND($G115="",$F115&lt;&gt;"")</formula>
    </cfRule>
  </conditionalFormatting>
  <conditionalFormatting sqref="A115">
    <cfRule type="expression" dxfId="5133" priority="1430" stopIfTrue="1">
      <formula>$F115=""</formula>
    </cfRule>
    <cfRule type="expression" dxfId="5132" priority="1431" stopIfTrue="1">
      <formula>#REF!&lt;&gt;""</formula>
    </cfRule>
    <cfRule type="expression" dxfId="5131" priority="1432" stopIfTrue="1">
      <formula>AND($G115="",$F115&lt;&gt;"")</formula>
    </cfRule>
  </conditionalFormatting>
  <conditionalFormatting sqref="A115">
    <cfRule type="expression" dxfId="5130" priority="1427" stopIfTrue="1">
      <formula>$F115=""</formula>
    </cfRule>
    <cfRule type="expression" dxfId="5129" priority="1428" stopIfTrue="1">
      <formula>#REF!&lt;&gt;""</formula>
    </cfRule>
    <cfRule type="expression" dxfId="5128" priority="1429" stopIfTrue="1">
      <formula>AND($G115="",$F115&lt;&gt;"")</formula>
    </cfRule>
  </conditionalFormatting>
  <conditionalFormatting sqref="A144">
    <cfRule type="expression" dxfId="5127" priority="1424" stopIfTrue="1">
      <formula>$F144=""</formula>
    </cfRule>
    <cfRule type="expression" dxfId="5126" priority="1425" stopIfTrue="1">
      <formula>#REF!&lt;&gt;""</formula>
    </cfRule>
    <cfRule type="expression" dxfId="5125" priority="1426" stopIfTrue="1">
      <formula>AND($G144="",$F144&lt;&gt;"")</formula>
    </cfRule>
  </conditionalFormatting>
  <conditionalFormatting sqref="A144">
    <cfRule type="expression" dxfId="5124" priority="1421" stopIfTrue="1">
      <formula>$F144=""</formula>
    </cfRule>
    <cfRule type="expression" dxfId="5123" priority="1422" stopIfTrue="1">
      <formula>#REF!&lt;&gt;""</formula>
    </cfRule>
    <cfRule type="expression" dxfId="5122" priority="1423" stopIfTrue="1">
      <formula>AND($G144="",$F144&lt;&gt;"")</formula>
    </cfRule>
  </conditionalFormatting>
  <conditionalFormatting sqref="A144">
    <cfRule type="expression" dxfId="5121" priority="1418" stopIfTrue="1">
      <formula>$F144=""</formula>
    </cfRule>
    <cfRule type="expression" dxfId="5120" priority="1419" stopIfTrue="1">
      <formula>#REF!&lt;&gt;""</formula>
    </cfRule>
    <cfRule type="expression" dxfId="5119" priority="1420" stopIfTrue="1">
      <formula>AND($G144="",$F144&lt;&gt;"")</formula>
    </cfRule>
  </conditionalFormatting>
  <conditionalFormatting sqref="D43:D47">
    <cfRule type="expression" dxfId="5118" priority="1247" stopIfTrue="1">
      <formula>$C43=""</formula>
    </cfRule>
    <cfRule type="expression" dxfId="5117" priority="1248" stopIfTrue="1">
      <formula>$D43&lt;&gt;""</formula>
    </cfRule>
  </conditionalFormatting>
  <conditionalFormatting sqref="C43:C47">
    <cfRule type="expression" dxfId="5116" priority="1244" stopIfTrue="1">
      <formula>$F43=""</formula>
    </cfRule>
    <cfRule type="expression" dxfId="5115" priority="1245" stopIfTrue="1">
      <formula>#REF!&lt;&gt;""</formula>
    </cfRule>
    <cfRule type="expression" dxfId="5114" priority="1246" stopIfTrue="1">
      <formula>AND($G43="",$F43&lt;&gt;"")</formula>
    </cfRule>
  </conditionalFormatting>
  <conditionalFormatting sqref="C44:C47">
    <cfRule type="expression" dxfId="5113" priority="1241" stopIfTrue="1">
      <formula>$F44=""</formula>
    </cfRule>
    <cfRule type="expression" dxfId="5112" priority="1242" stopIfTrue="1">
      <formula>#REF!&lt;&gt;""</formula>
    </cfRule>
    <cfRule type="expression" dxfId="5111" priority="1243" stopIfTrue="1">
      <formula>AND($G44="",$F44&lt;&gt;"")</formula>
    </cfRule>
  </conditionalFormatting>
  <conditionalFormatting sqref="C44:C47">
    <cfRule type="expression" dxfId="5110" priority="1238" stopIfTrue="1">
      <formula>$F44=""</formula>
    </cfRule>
    <cfRule type="expression" dxfId="5109" priority="1239" stopIfTrue="1">
      <formula>#REF!&lt;&gt;""</formula>
    </cfRule>
    <cfRule type="expression" dxfId="5108" priority="1240" stopIfTrue="1">
      <formula>AND($G44="",$F44&lt;&gt;"")</formula>
    </cfRule>
  </conditionalFormatting>
  <conditionalFormatting sqref="C44:C47">
    <cfRule type="expression" dxfId="5107" priority="1235" stopIfTrue="1">
      <formula>$F44=""</formula>
    </cfRule>
    <cfRule type="expression" dxfId="5106" priority="1236" stopIfTrue="1">
      <formula>#REF!&lt;&gt;""</formula>
    </cfRule>
    <cfRule type="expression" dxfId="5105" priority="1237" stopIfTrue="1">
      <formula>AND($G44="",$F44&lt;&gt;"")</formula>
    </cfRule>
  </conditionalFormatting>
  <conditionalFormatting sqref="C44:C47">
    <cfRule type="expression" dxfId="5104" priority="1232" stopIfTrue="1">
      <formula>$F44=""</formula>
    </cfRule>
    <cfRule type="expression" dxfId="5103" priority="1233" stopIfTrue="1">
      <formula>#REF!&lt;&gt;""</formula>
    </cfRule>
    <cfRule type="expression" dxfId="5102" priority="1234" stopIfTrue="1">
      <formula>AND($G44="",$F44&lt;&gt;"")</formula>
    </cfRule>
  </conditionalFormatting>
  <conditionalFormatting sqref="C43">
    <cfRule type="expression" dxfId="5101" priority="1229" stopIfTrue="1">
      <formula>$F43=""</formula>
    </cfRule>
    <cfRule type="expression" dxfId="5100" priority="1230" stopIfTrue="1">
      <formula>#REF!&lt;&gt;""</formula>
    </cfRule>
    <cfRule type="expression" dxfId="5099" priority="1231" stopIfTrue="1">
      <formula>AND($G43="",$F43&lt;&gt;"")</formula>
    </cfRule>
  </conditionalFormatting>
  <conditionalFormatting sqref="C43">
    <cfRule type="expression" dxfId="5098" priority="1226" stopIfTrue="1">
      <formula>$F43=""</formula>
    </cfRule>
    <cfRule type="expression" dxfId="5097" priority="1227" stopIfTrue="1">
      <formula>#REF!&lt;&gt;""</formula>
    </cfRule>
    <cfRule type="expression" dxfId="5096" priority="1228" stopIfTrue="1">
      <formula>AND($G43="",$F43&lt;&gt;"")</formula>
    </cfRule>
  </conditionalFormatting>
  <conditionalFormatting sqref="C43">
    <cfRule type="expression" dxfId="5095" priority="1223" stopIfTrue="1">
      <formula>$F43=""</formula>
    </cfRule>
    <cfRule type="expression" dxfId="5094" priority="1224" stopIfTrue="1">
      <formula>#REF!&lt;&gt;""</formula>
    </cfRule>
    <cfRule type="expression" dxfId="5093" priority="1225" stopIfTrue="1">
      <formula>AND($G43="",$F43&lt;&gt;"")</formula>
    </cfRule>
  </conditionalFormatting>
  <conditionalFormatting sqref="C43">
    <cfRule type="expression" dxfId="5092" priority="1220" stopIfTrue="1">
      <formula>$F43=""</formula>
    </cfRule>
    <cfRule type="expression" dxfId="5091" priority="1221" stopIfTrue="1">
      <formula>#REF!&lt;&gt;""</formula>
    </cfRule>
    <cfRule type="expression" dxfId="5090" priority="1222" stopIfTrue="1">
      <formula>AND($G43="",$F43&lt;&gt;"")</formula>
    </cfRule>
  </conditionalFormatting>
  <conditionalFormatting sqref="A43">
    <cfRule type="expression" dxfId="5089" priority="1217" stopIfTrue="1">
      <formula>$F43=""</formula>
    </cfRule>
    <cfRule type="expression" dxfId="5088" priority="1218" stopIfTrue="1">
      <formula>#REF!&lt;&gt;""</formula>
    </cfRule>
    <cfRule type="expression" dxfId="5087" priority="1219" stopIfTrue="1">
      <formula>AND($G43="",$F43&lt;&gt;"")</formula>
    </cfRule>
  </conditionalFormatting>
  <conditionalFormatting sqref="D46:D47">
    <cfRule type="expression" dxfId="5086" priority="1215" stopIfTrue="1">
      <formula>$C46=""</formula>
    </cfRule>
    <cfRule type="expression" dxfId="5085" priority="1216" stopIfTrue="1">
      <formula>$D46&lt;&gt;""</formula>
    </cfRule>
  </conditionalFormatting>
  <conditionalFormatting sqref="C46:C47">
    <cfRule type="expression" dxfId="5084" priority="1212" stopIfTrue="1">
      <formula>$F46=""</formula>
    </cfRule>
    <cfRule type="expression" dxfId="5083" priority="1213" stopIfTrue="1">
      <formula>#REF!&lt;&gt;""</formula>
    </cfRule>
    <cfRule type="expression" dxfId="5082" priority="1214" stopIfTrue="1">
      <formula>AND($G46="",$F46&lt;&gt;"")</formula>
    </cfRule>
  </conditionalFormatting>
  <conditionalFormatting sqref="C46:C47">
    <cfRule type="expression" dxfId="5081" priority="1209" stopIfTrue="1">
      <formula>$F46=""</formula>
    </cfRule>
    <cfRule type="expression" dxfId="5080" priority="1210" stopIfTrue="1">
      <formula>#REF!&lt;&gt;""</formula>
    </cfRule>
    <cfRule type="expression" dxfId="5079" priority="1211" stopIfTrue="1">
      <formula>AND($G46="",$F46&lt;&gt;"")</formula>
    </cfRule>
  </conditionalFormatting>
  <conditionalFormatting sqref="C46:C47">
    <cfRule type="expression" dxfId="5078" priority="1206" stopIfTrue="1">
      <formula>$F46=""</formula>
    </cfRule>
    <cfRule type="expression" dxfId="5077" priority="1207" stopIfTrue="1">
      <formula>#REF!&lt;&gt;""</formula>
    </cfRule>
    <cfRule type="expression" dxfId="5076" priority="1208" stopIfTrue="1">
      <formula>AND($G46="",$F46&lt;&gt;"")</formula>
    </cfRule>
  </conditionalFormatting>
  <conditionalFormatting sqref="C46:C47">
    <cfRule type="expression" dxfId="5075" priority="1203" stopIfTrue="1">
      <formula>$F46=""</formula>
    </cfRule>
    <cfRule type="expression" dxfId="5074" priority="1204" stopIfTrue="1">
      <formula>#REF!&lt;&gt;""</formula>
    </cfRule>
    <cfRule type="expression" dxfId="5073" priority="1205" stopIfTrue="1">
      <formula>AND($G46="",$F46&lt;&gt;"")</formula>
    </cfRule>
  </conditionalFormatting>
  <conditionalFormatting sqref="C46:C47">
    <cfRule type="expression" dxfId="5072" priority="1200" stopIfTrue="1">
      <formula>$F46=""</formula>
    </cfRule>
    <cfRule type="expression" dxfId="5071" priority="1201" stopIfTrue="1">
      <formula>#REF!&lt;&gt;""</formula>
    </cfRule>
    <cfRule type="expression" dxfId="5070" priority="1202" stopIfTrue="1">
      <formula>AND($G46="",$F46&lt;&gt;"")</formula>
    </cfRule>
  </conditionalFormatting>
  <conditionalFormatting sqref="A144">
    <cfRule type="expression" dxfId="5069" priority="1198" stopIfTrue="1">
      <formula>$C144=""</formula>
    </cfRule>
    <cfRule type="expression" dxfId="5068" priority="1199" stopIfTrue="1">
      <formula>$G144&lt;&gt;""</formula>
    </cfRule>
  </conditionalFormatting>
  <conditionalFormatting sqref="A144">
    <cfRule type="expression" dxfId="5067" priority="1196" stopIfTrue="1">
      <formula>$C144=""</formula>
    </cfRule>
    <cfRule type="expression" dxfId="5066" priority="1197" stopIfTrue="1">
      <formula>$E144&lt;&gt;""</formula>
    </cfRule>
  </conditionalFormatting>
  <conditionalFormatting sqref="A144">
    <cfRule type="expression" dxfId="5065" priority="1193" stopIfTrue="1">
      <formula>$F144=""</formula>
    </cfRule>
    <cfRule type="expression" dxfId="5064" priority="1194" stopIfTrue="1">
      <formula>#REF!&lt;&gt;""</formula>
    </cfRule>
    <cfRule type="expression" dxfId="5063" priority="1195" stopIfTrue="1">
      <formula>AND($G144="",$F144&lt;&gt;"")</formula>
    </cfRule>
  </conditionalFormatting>
  <conditionalFormatting sqref="A144">
    <cfRule type="expression" dxfId="5062" priority="1190" stopIfTrue="1">
      <formula>$F144=""</formula>
    </cfRule>
    <cfRule type="expression" dxfId="5061" priority="1191" stopIfTrue="1">
      <formula>#REF!&lt;&gt;""</formula>
    </cfRule>
    <cfRule type="expression" dxfId="5060" priority="1192" stopIfTrue="1">
      <formula>AND($G144="",$F144&lt;&gt;"")</formula>
    </cfRule>
  </conditionalFormatting>
  <conditionalFormatting sqref="A144">
    <cfRule type="expression" dxfId="5059" priority="1187" stopIfTrue="1">
      <formula>$F144=""</formula>
    </cfRule>
    <cfRule type="expression" dxfId="5058" priority="1188" stopIfTrue="1">
      <formula>#REF!&lt;&gt;""</formula>
    </cfRule>
    <cfRule type="expression" dxfId="5057" priority="1189" stopIfTrue="1">
      <formula>AND($G144="",$F144&lt;&gt;"")</formula>
    </cfRule>
  </conditionalFormatting>
  <conditionalFormatting sqref="A144">
    <cfRule type="expression" dxfId="5056" priority="1184" stopIfTrue="1">
      <formula>$F144=""</formula>
    </cfRule>
    <cfRule type="expression" dxfId="5055" priority="1185" stopIfTrue="1">
      <formula>#REF!&lt;&gt;""</formula>
    </cfRule>
    <cfRule type="expression" dxfId="5054" priority="1186" stopIfTrue="1">
      <formula>AND($G144="",$F144&lt;&gt;"")</formula>
    </cfRule>
  </conditionalFormatting>
  <conditionalFormatting sqref="A144">
    <cfRule type="expression" dxfId="5053" priority="1181" stopIfTrue="1">
      <formula>$F144=""</formula>
    </cfRule>
    <cfRule type="expression" dxfId="5052" priority="1182" stopIfTrue="1">
      <formula>#REF!&lt;&gt;""</formula>
    </cfRule>
    <cfRule type="expression" dxfId="5051" priority="1183" stopIfTrue="1">
      <formula>AND($G144="",$F144&lt;&gt;"")</formula>
    </cfRule>
  </conditionalFormatting>
  <conditionalFormatting sqref="A144">
    <cfRule type="expression" dxfId="5050" priority="1178" stopIfTrue="1">
      <formula>$F144=""</formula>
    </cfRule>
    <cfRule type="expression" dxfId="5049" priority="1179" stopIfTrue="1">
      <formula>#REF!&lt;&gt;""</formula>
    </cfRule>
    <cfRule type="expression" dxfId="5048" priority="1180" stopIfTrue="1">
      <formula>AND($G144="",$F144&lt;&gt;"")</formula>
    </cfRule>
  </conditionalFormatting>
  <conditionalFormatting sqref="A144">
    <cfRule type="expression" dxfId="5047" priority="1175" stopIfTrue="1">
      <formula>$F144=""</formula>
    </cfRule>
    <cfRule type="expression" dxfId="5046" priority="1176" stopIfTrue="1">
      <formula>#REF!&lt;&gt;""</formula>
    </cfRule>
    <cfRule type="expression" dxfId="5045" priority="1177" stopIfTrue="1">
      <formula>AND($G144="",$F144&lt;&gt;"")</formula>
    </cfRule>
  </conditionalFormatting>
  <conditionalFormatting sqref="A144">
    <cfRule type="expression" dxfId="5044" priority="1172" stopIfTrue="1">
      <formula>$F144=""</formula>
    </cfRule>
    <cfRule type="expression" dxfId="5043" priority="1173" stopIfTrue="1">
      <formula>#REF!&lt;&gt;""</formula>
    </cfRule>
    <cfRule type="expression" dxfId="5042" priority="1174" stopIfTrue="1">
      <formula>AND($G144="",$F144&lt;&gt;"")</formula>
    </cfRule>
  </conditionalFormatting>
  <conditionalFormatting sqref="A144">
    <cfRule type="expression" dxfId="5041" priority="1169" stopIfTrue="1">
      <formula>$F144=""</formula>
    </cfRule>
    <cfRule type="expression" dxfId="5040" priority="1170" stopIfTrue="1">
      <formula>#REF!&lt;&gt;""</formula>
    </cfRule>
    <cfRule type="expression" dxfId="5039" priority="1171" stopIfTrue="1">
      <formula>AND($G144="",$F144&lt;&gt;"")</formula>
    </cfRule>
  </conditionalFormatting>
  <conditionalFormatting sqref="A144">
    <cfRule type="expression" dxfId="5038" priority="1166" stopIfTrue="1">
      <formula>$F144=""</formula>
    </cfRule>
    <cfRule type="expression" dxfId="5037" priority="1167" stopIfTrue="1">
      <formula>#REF!&lt;&gt;""</formula>
    </cfRule>
    <cfRule type="expression" dxfId="5036" priority="1168" stopIfTrue="1">
      <formula>AND($G144="",$F144&lt;&gt;"")</formula>
    </cfRule>
  </conditionalFormatting>
  <conditionalFormatting sqref="A144">
    <cfRule type="expression" dxfId="5035" priority="1163" stopIfTrue="1">
      <formula>$F144=""</formula>
    </cfRule>
    <cfRule type="expression" dxfId="5034" priority="1164" stopIfTrue="1">
      <formula>#REF!&lt;&gt;""</formula>
    </cfRule>
    <cfRule type="expression" dxfId="5033" priority="1165" stopIfTrue="1">
      <formula>AND($G144="",$F144&lt;&gt;"")</formula>
    </cfRule>
  </conditionalFormatting>
  <conditionalFormatting sqref="A144">
    <cfRule type="expression" dxfId="5032" priority="1160" stopIfTrue="1">
      <formula>$F144=""</formula>
    </cfRule>
    <cfRule type="expression" dxfId="5031" priority="1161" stopIfTrue="1">
      <formula>#REF!&lt;&gt;""</formula>
    </cfRule>
    <cfRule type="expression" dxfId="5030" priority="1162" stopIfTrue="1">
      <formula>AND($G144="",$F144&lt;&gt;"")</formula>
    </cfRule>
  </conditionalFormatting>
  <conditionalFormatting sqref="A144">
    <cfRule type="expression" dxfId="5029" priority="1157" stopIfTrue="1">
      <formula>$F144=""</formula>
    </cfRule>
    <cfRule type="expression" dxfId="5028" priority="1158" stopIfTrue="1">
      <formula>#REF!&lt;&gt;""</formula>
    </cfRule>
    <cfRule type="expression" dxfId="5027" priority="1159" stopIfTrue="1">
      <formula>AND($G144="",$F144&lt;&gt;"")</formula>
    </cfRule>
  </conditionalFormatting>
  <conditionalFormatting sqref="A144">
    <cfRule type="expression" dxfId="5026" priority="1154" stopIfTrue="1">
      <formula>$F144=""</formula>
    </cfRule>
    <cfRule type="expression" dxfId="5025" priority="1155" stopIfTrue="1">
      <formula>#REF!&lt;&gt;""</formula>
    </cfRule>
    <cfRule type="expression" dxfId="5024" priority="1156" stopIfTrue="1">
      <formula>AND($G144="",$F144&lt;&gt;"")</formula>
    </cfRule>
  </conditionalFormatting>
  <conditionalFormatting sqref="A144">
    <cfRule type="expression" dxfId="5023" priority="1151" stopIfTrue="1">
      <formula>$F144=""</formula>
    </cfRule>
    <cfRule type="expression" dxfId="5022" priority="1152" stopIfTrue="1">
      <formula>#REF!&lt;&gt;""</formula>
    </cfRule>
    <cfRule type="expression" dxfId="5021" priority="1153" stopIfTrue="1">
      <formula>AND($G144="",$F144&lt;&gt;"")</formula>
    </cfRule>
  </conditionalFormatting>
  <conditionalFormatting sqref="A144">
    <cfRule type="expression" dxfId="5020" priority="1148" stopIfTrue="1">
      <formula>$F144=""</formula>
    </cfRule>
    <cfRule type="expression" dxfId="5019" priority="1149" stopIfTrue="1">
      <formula>#REF!&lt;&gt;""</formula>
    </cfRule>
    <cfRule type="expression" dxfId="5018" priority="1150" stopIfTrue="1">
      <formula>AND($G144="",$F144&lt;&gt;"")</formula>
    </cfRule>
  </conditionalFormatting>
  <conditionalFormatting sqref="A144">
    <cfRule type="expression" dxfId="5017" priority="1145" stopIfTrue="1">
      <formula>$F144=""</formula>
    </cfRule>
    <cfRule type="expression" dxfId="5016" priority="1146" stopIfTrue="1">
      <formula>#REF!&lt;&gt;""</formula>
    </cfRule>
    <cfRule type="expression" dxfId="5015" priority="1147" stopIfTrue="1">
      <formula>AND($G144="",$F144&lt;&gt;"")</formula>
    </cfRule>
  </conditionalFormatting>
  <conditionalFormatting sqref="A144">
    <cfRule type="expression" dxfId="5014" priority="1142" stopIfTrue="1">
      <formula>$F144=""</formula>
    </cfRule>
    <cfRule type="expression" dxfId="5013" priority="1143" stopIfTrue="1">
      <formula>#REF!&lt;&gt;""</formula>
    </cfRule>
    <cfRule type="expression" dxfId="5012" priority="1144" stopIfTrue="1">
      <formula>AND($G144="",$F144&lt;&gt;"")</formula>
    </cfRule>
  </conditionalFormatting>
  <conditionalFormatting sqref="A144">
    <cfRule type="expression" dxfId="5011" priority="1139" stopIfTrue="1">
      <formula>$F144=""</formula>
    </cfRule>
    <cfRule type="expression" dxfId="5010" priority="1140" stopIfTrue="1">
      <formula>#REF!&lt;&gt;""</formula>
    </cfRule>
    <cfRule type="expression" dxfId="5009" priority="1141" stopIfTrue="1">
      <formula>AND($G144="",$F144&lt;&gt;"")</formula>
    </cfRule>
  </conditionalFormatting>
  <conditionalFormatting sqref="A144">
    <cfRule type="expression" dxfId="5008" priority="1136" stopIfTrue="1">
      <formula>$F144=""</formula>
    </cfRule>
    <cfRule type="expression" dxfId="5007" priority="1137" stopIfTrue="1">
      <formula>#REF!&lt;&gt;""</formula>
    </cfRule>
    <cfRule type="expression" dxfId="5006" priority="1138" stopIfTrue="1">
      <formula>AND($G144="",$F144&lt;&gt;"")</formula>
    </cfRule>
  </conditionalFormatting>
  <conditionalFormatting sqref="A144">
    <cfRule type="expression" dxfId="5005" priority="1133" stopIfTrue="1">
      <formula>$F144=""</formula>
    </cfRule>
    <cfRule type="expression" dxfId="5004" priority="1134" stopIfTrue="1">
      <formula>#REF!&lt;&gt;""</formula>
    </cfRule>
    <cfRule type="expression" dxfId="5003" priority="1135" stopIfTrue="1">
      <formula>AND($G144="",$F144&lt;&gt;"")</formula>
    </cfRule>
  </conditionalFormatting>
  <conditionalFormatting sqref="A144">
    <cfRule type="expression" dxfId="5002" priority="1130" stopIfTrue="1">
      <formula>$F144=""</formula>
    </cfRule>
    <cfRule type="expression" dxfId="5001" priority="1131" stopIfTrue="1">
      <formula>#REF!&lt;&gt;""</formula>
    </cfRule>
    <cfRule type="expression" dxfId="5000" priority="1132" stopIfTrue="1">
      <formula>AND($G144="",$F144&lt;&gt;"")</formula>
    </cfRule>
  </conditionalFormatting>
  <conditionalFormatting sqref="A144">
    <cfRule type="expression" dxfId="4999" priority="1127" stopIfTrue="1">
      <formula>$F144=""</formula>
    </cfRule>
    <cfRule type="expression" dxfId="4998" priority="1128" stopIfTrue="1">
      <formula>#REF!&lt;&gt;""</formula>
    </cfRule>
    <cfRule type="expression" dxfId="4997" priority="1129" stopIfTrue="1">
      <formula>AND($G144="",$F144&lt;&gt;"")</formula>
    </cfRule>
  </conditionalFormatting>
  <conditionalFormatting sqref="A144">
    <cfRule type="expression" dxfId="4996" priority="1124" stopIfTrue="1">
      <formula>$F144=""</formula>
    </cfRule>
    <cfRule type="expression" dxfId="4995" priority="1125" stopIfTrue="1">
      <formula>#REF!&lt;&gt;""</formula>
    </cfRule>
    <cfRule type="expression" dxfId="4994" priority="1126" stopIfTrue="1">
      <formula>AND($G144="",$F144&lt;&gt;"")</formula>
    </cfRule>
  </conditionalFormatting>
  <conditionalFormatting sqref="A144">
    <cfRule type="expression" dxfId="4993" priority="1121" stopIfTrue="1">
      <formula>$F144=""</formula>
    </cfRule>
    <cfRule type="expression" dxfId="4992" priority="1122" stopIfTrue="1">
      <formula>#REF!&lt;&gt;""</formula>
    </cfRule>
    <cfRule type="expression" dxfId="4991" priority="1123" stopIfTrue="1">
      <formula>AND($G144="",$F144&lt;&gt;"")</formula>
    </cfRule>
  </conditionalFormatting>
  <conditionalFormatting sqref="A144">
    <cfRule type="expression" dxfId="4990" priority="1118" stopIfTrue="1">
      <formula>$F144=""</formula>
    </cfRule>
    <cfRule type="expression" dxfId="4989" priority="1119" stopIfTrue="1">
      <formula>#REF!&lt;&gt;""</formula>
    </cfRule>
    <cfRule type="expression" dxfId="4988" priority="1120" stopIfTrue="1">
      <formula>AND($G144="",$F144&lt;&gt;"")</formula>
    </cfRule>
  </conditionalFormatting>
  <conditionalFormatting sqref="A144">
    <cfRule type="expression" dxfId="4987" priority="1115" stopIfTrue="1">
      <formula>$F144=""</formula>
    </cfRule>
    <cfRule type="expression" dxfId="4986" priority="1116" stopIfTrue="1">
      <formula>#REF!&lt;&gt;""</formula>
    </cfRule>
    <cfRule type="expression" dxfId="4985" priority="1117" stopIfTrue="1">
      <formula>AND($G144="",$F144&lt;&gt;"")</formula>
    </cfRule>
  </conditionalFormatting>
  <conditionalFormatting sqref="A144">
    <cfRule type="expression" dxfId="4984" priority="1112" stopIfTrue="1">
      <formula>$F144=""</formula>
    </cfRule>
    <cfRule type="expression" dxfId="4983" priority="1113" stopIfTrue="1">
      <formula>#REF!&lt;&gt;""</formula>
    </cfRule>
    <cfRule type="expression" dxfId="4982" priority="1114" stopIfTrue="1">
      <formula>AND($G144="",$F144&lt;&gt;"")</formula>
    </cfRule>
  </conditionalFormatting>
  <conditionalFormatting sqref="A144">
    <cfRule type="expression" dxfId="4981" priority="1109" stopIfTrue="1">
      <formula>$F144=""</formula>
    </cfRule>
    <cfRule type="expression" dxfId="4980" priority="1110" stopIfTrue="1">
      <formula>#REF!&lt;&gt;""</formula>
    </cfRule>
    <cfRule type="expression" dxfId="4979" priority="1111" stopIfTrue="1">
      <formula>AND($G144="",$F144&lt;&gt;"")</formula>
    </cfRule>
  </conditionalFormatting>
  <conditionalFormatting sqref="A144">
    <cfRule type="expression" dxfId="4978" priority="1106" stopIfTrue="1">
      <formula>$F144=""</formula>
    </cfRule>
    <cfRule type="expression" dxfId="4977" priority="1107" stopIfTrue="1">
      <formula>#REF!&lt;&gt;""</formula>
    </cfRule>
    <cfRule type="expression" dxfId="4976" priority="1108" stopIfTrue="1">
      <formula>AND($G144="",$F144&lt;&gt;"")</formula>
    </cfRule>
  </conditionalFormatting>
  <conditionalFormatting sqref="A144">
    <cfRule type="expression" dxfId="4975" priority="1103" stopIfTrue="1">
      <formula>$F144=""</formula>
    </cfRule>
    <cfRule type="expression" dxfId="4974" priority="1104" stopIfTrue="1">
      <formula>#REF!&lt;&gt;""</formula>
    </cfRule>
    <cfRule type="expression" dxfId="4973" priority="1105" stopIfTrue="1">
      <formula>AND($G144="",$F144&lt;&gt;"")</formula>
    </cfRule>
  </conditionalFormatting>
  <conditionalFormatting sqref="A144">
    <cfRule type="expression" dxfId="4972" priority="1100" stopIfTrue="1">
      <formula>$F144=""</formula>
    </cfRule>
    <cfRule type="expression" dxfId="4971" priority="1101" stopIfTrue="1">
      <formula>#REF!&lt;&gt;""</formula>
    </cfRule>
    <cfRule type="expression" dxfId="4970" priority="1102" stopIfTrue="1">
      <formula>AND($G144="",$F144&lt;&gt;"")</formula>
    </cfRule>
  </conditionalFormatting>
  <conditionalFormatting sqref="A144">
    <cfRule type="expression" dxfId="4969" priority="1097" stopIfTrue="1">
      <formula>$F144=""</formula>
    </cfRule>
    <cfRule type="expression" dxfId="4968" priority="1098" stopIfTrue="1">
      <formula>#REF!&lt;&gt;""</formula>
    </cfRule>
    <cfRule type="expression" dxfId="4967" priority="1099" stopIfTrue="1">
      <formula>AND($G144="",$F144&lt;&gt;"")</formula>
    </cfRule>
  </conditionalFormatting>
  <conditionalFormatting sqref="A144">
    <cfRule type="expression" dxfId="4966" priority="1094" stopIfTrue="1">
      <formula>$F144=""</formula>
    </cfRule>
    <cfRule type="expression" dxfId="4965" priority="1095" stopIfTrue="1">
      <formula>#REF!&lt;&gt;""</formula>
    </cfRule>
    <cfRule type="expression" dxfId="4964" priority="1096" stopIfTrue="1">
      <formula>AND($G144="",$F144&lt;&gt;"")</formula>
    </cfRule>
  </conditionalFormatting>
  <conditionalFormatting sqref="A144">
    <cfRule type="expression" dxfId="4963" priority="1091" stopIfTrue="1">
      <formula>$F144=""</formula>
    </cfRule>
    <cfRule type="expression" dxfId="4962" priority="1092" stopIfTrue="1">
      <formula>#REF!&lt;&gt;""</formula>
    </cfRule>
    <cfRule type="expression" dxfId="4961" priority="1093" stopIfTrue="1">
      <formula>AND($G144="",$F144&lt;&gt;"")</formula>
    </cfRule>
  </conditionalFormatting>
  <conditionalFormatting sqref="A144">
    <cfRule type="expression" dxfId="4960" priority="1088" stopIfTrue="1">
      <formula>$F144=""</formula>
    </cfRule>
    <cfRule type="expression" dxfId="4959" priority="1089" stopIfTrue="1">
      <formula>#REF!&lt;&gt;""</formula>
    </cfRule>
    <cfRule type="expression" dxfId="4958" priority="1090" stopIfTrue="1">
      <formula>AND($G144="",$F144&lt;&gt;"")</formula>
    </cfRule>
  </conditionalFormatting>
  <conditionalFormatting sqref="A144">
    <cfRule type="expression" dxfId="4957" priority="1085" stopIfTrue="1">
      <formula>$F144=""</formula>
    </cfRule>
    <cfRule type="expression" dxfId="4956" priority="1086" stopIfTrue="1">
      <formula>#REF!&lt;&gt;""</formula>
    </cfRule>
    <cfRule type="expression" dxfId="4955" priority="1087" stopIfTrue="1">
      <formula>AND($G144="",$F144&lt;&gt;"")</formula>
    </cfRule>
  </conditionalFormatting>
  <conditionalFormatting sqref="A144">
    <cfRule type="expression" dxfId="4954" priority="1082" stopIfTrue="1">
      <formula>$F144=""</formula>
    </cfRule>
    <cfRule type="expression" dxfId="4953" priority="1083" stopIfTrue="1">
      <formula>#REF!&lt;&gt;""</formula>
    </cfRule>
    <cfRule type="expression" dxfId="4952" priority="1084" stopIfTrue="1">
      <formula>AND($G144="",$F144&lt;&gt;"")</formula>
    </cfRule>
  </conditionalFormatting>
  <conditionalFormatting sqref="A215">
    <cfRule type="expression" dxfId="4951" priority="1069" stopIfTrue="1">
      <formula>$C215=""</formula>
    </cfRule>
    <cfRule type="expression" dxfId="4950" priority="1070" stopIfTrue="1">
      <formula>$D215&lt;&gt;""</formula>
    </cfRule>
  </conditionalFormatting>
  <conditionalFormatting sqref="A215">
    <cfRule type="expression" dxfId="4949" priority="1067" stopIfTrue="1">
      <formula>$C215=""</formula>
    </cfRule>
    <cfRule type="expression" dxfId="4948" priority="1068" stopIfTrue="1">
      <formula>$D215&lt;&gt;""</formula>
    </cfRule>
  </conditionalFormatting>
  <conditionalFormatting sqref="A215">
    <cfRule type="expression" dxfId="4947" priority="1065" stopIfTrue="1">
      <formula>$D215=""</formula>
    </cfRule>
    <cfRule type="expression" dxfId="4946" priority="1066" stopIfTrue="1">
      <formula>$E215&lt;&gt;""</formula>
    </cfRule>
  </conditionalFormatting>
  <conditionalFormatting sqref="A215">
    <cfRule type="expression" dxfId="4945" priority="1063" stopIfTrue="1">
      <formula>$D215=""</formula>
    </cfRule>
    <cfRule type="expression" dxfId="4944" priority="1064" stopIfTrue="1">
      <formula>$E215&lt;&gt;""</formula>
    </cfRule>
  </conditionalFormatting>
  <conditionalFormatting sqref="A215">
    <cfRule type="expression" dxfId="4943" priority="1061" stopIfTrue="1">
      <formula>$D215=""</formula>
    </cfRule>
    <cfRule type="expression" dxfId="4942" priority="1062" stopIfTrue="1">
      <formula>$E215&lt;&gt;""</formula>
    </cfRule>
  </conditionalFormatting>
  <conditionalFormatting sqref="A215">
    <cfRule type="expression" dxfId="4941" priority="1059" stopIfTrue="1">
      <formula>$D215=""</formula>
    </cfRule>
    <cfRule type="expression" dxfId="4940" priority="1060" stopIfTrue="1">
      <formula>$E215&lt;&gt;""</formula>
    </cfRule>
  </conditionalFormatting>
  <conditionalFormatting sqref="A144">
    <cfRule type="expression" dxfId="4939" priority="4730" stopIfTrue="1">
      <formula>$H144=""</formula>
    </cfRule>
    <cfRule type="expression" dxfId="4938" priority="4731" stopIfTrue="1">
      <formula>#REF!&lt;&gt;""</formula>
    </cfRule>
    <cfRule type="expression" dxfId="4937" priority="4732" stopIfTrue="1">
      <formula>AND($I156="",$H144&lt;&gt;"")</formula>
    </cfRule>
  </conditionalFormatting>
  <conditionalFormatting sqref="A144">
    <cfRule type="expression" dxfId="4936" priority="4733" stopIfTrue="1">
      <formula>$H144=""</formula>
    </cfRule>
    <cfRule type="expression" dxfId="4935" priority="4734" stopIfTrue="1">
      <formula>#REF!&lt;&gt;""</formula>
    </cfRule>
    <cfRule type="expression" dxfId="4934" priority="4735" stopIfTrue="1">
      <formula>AND(#REF!="",$H144&lt;&gt;"")</formula>
    </cfRule>
  </conditionalFormatting>
  <conditionalFormatting sqref="A144">
    <cfRule type="expression" dxfId="4933" priority="4736" stopIfTrue="1">
      <formula>$H144=""</formula>
    </cfRule>
    <cfRule type="expression" dxfId="4932" priority="4737" stopIfTrue="1">
      <formula>#REF!&lt;&gt;""</formula>
    </cfRule>
    <cfRule type="expression" dxfId="4931" priority="4738" stopIfTrue="1">
      <formula>AND(#REF!="",$H144&lt;&gt;"")</formula>
    </cfRule>
  </conditionalFormatting>
  <conditionalFormatting sqref="G209:G210 A212 A214 C209:F214">
    <cfRule type="expression" dxfId="4930" priority="1043" stopIfTrue="1">
      <formula>$C209=""</formula>
    </cfRule>
    <cfRule type="expression" dxfId="4929" priority="1044" stopIfTrue="1">
      <formula>$D209&lt;&gt;""</formula>
    </cfRule>
  </conditionalFormatting>
  <conditionalFormatting sqref="H212:H214">
    <cfRule type="expression" dxfId="4928" priority="1041" stopIfTrue="1">
      <formula>$D212=""</formula>
    </cfRule>
    <cfRule type="expression" dxfId="4927" priority="1042" stopIfTrue="1">
      <formula>$G212&lt;&gt;""</formula>
    </cfRule>
  </conditionalFormatting>
  <conditionalFormatting sqref="A212">
    <cfRule type="expression" dxfId="4926" priority="1039" stopIfTrue="1">
      <formula>$C212=""</formula>
    </cfRule>
    <cfRule type="expression" dxfId="4925" priority="1040" stopIfTrue="1">
      <formula>$D212&lt;&gt;""</formula>
    </cfRule>
  </conditionalFormatting>
  <conditionalFormatting sqref="A212">
    <cfRule type="expression" dxfId="4924" priority="1037" stopIfTrue="1">
      <formula>$C212=""</formula>
    </cfRule>
    <cfRule type="expression" dxfId="4923" priority="1038" stopIfTrue="1">
      <formula>$D212&lt;&gt;""</formula>
    </cfRule>
  </conditionalFormatting>
  <conditionalFormatting sqref="F173:F186 I173:I186 C173:D186">
    <cfRule type="expression" dxfId="4922" priority="1035" stopIfTrue="1">
      <formula>$C173=""</formula>
    </cfRule>
    <cfRule type="expression" dxfId="4921" priority="1036" stopIfTrue="1">
      <formula>$D173&lt;&gt;""</formula>
    </cfRule>
  </conditionalFormatting>
  <conditionalFormatting sqref="I173:I186 F173:F186 C173:D186">
    <cfRule type="expression" dxfId="4920" priority="1033" stopIfTrue="1">
      <formula>$C173=""</formula>
    </cfRule>
    <cfRule type="expression" dxfId="4919" priority="1034" stopIfTrue="1">
      <formula>$D173&lt;&gt;""</formula>
    </cfRule>
  </conditionalFormatting>
  <conditionalFormatting sqref="A174:A175">
    <cfRule type="expression" dxfId="4918" priority="1030" stopIfTrue="1">
      <formula>$F174=""</formula>
    </cfRule>
    <cfRule type="expression" dxfId="4917" priority="1031" stopIfTrue="1">
      <formula>#REF!&lt;&gt;""</formula>
    </cfRule>
    <cfRule type="expression" dxfId="4916" priority="1032" stopIfTrue="1">
      <formula>AND($G174="",$F174&lt;&gt;"")</formula>
    </cfRule>
  </conditionalFormatting>
  <conditionalFormatting sqref="A174:A175">
    <cfRule type="expression" dxfId="4915" priority="1027" stopIfTrue="1">
      <formula>$F174=""</formula>
    </cfRule>
    <cfRule type="expression" dxfId="4914" priority="1028" stopIfTrue="1">
      <formula>#REF!&lt;&gt;""</formula>
    </cfRule>
    <cfRule type="expression" dxfId="4913" priority="1029" stopIfTrue="1">
      <formula>AND($G174="",$F174&lt;&gt;"")</formula>
    </cfRule>
  </conditionalFormatting>
  <conditionalFormatting sqref="A174:A175">
    <cfRule type="expression" dxfId="4912" priority="1024" stopIfTrue="1">
      <formula>$F174=""</formula>
    </cfRule>
    <cfRule type="expression" dxfId="4911" priority="1025" stopIfTrue="1">
      <formula>#REF!&lt;&gt;""</formula>
    </cfRule>
    <cfRule type="expression" dxfId="4910" priority="1026" stopIfTrue="1">
      <formula>AND($G174="",$F174&lt;&gt;"")</formula>
    </cfRule>
  </conditionalFormatting>
  <conditionalFormatting sqref="A174:A175">
    <cfRule type="expression" dxfId="4909" priority="1021" stopIfTrue="1">
      <formula>$F174=""</formula>
    </cfRule>
    <cfRule type="expression" dxfId="4908" priority="1022" stopIfTrue="1">
      <formula>#REF!&lt;&gt;""</formula>
    </cfRule>
    <cfRule type="expression" dxfId="4907" priority="1023" stopIfTrue="1">
      <formula>AND($G174="",$F174&lt;&gt;"")</formula>
    </cfRule>
  </conditionalFormatting>
  <conditionalFormatting sqref="A174:A175">
    <cfRule type="expression" dxfId="4906" priority="1018" stopIfTrue="1">
      <formula>$F174=""</formula>
    </cfRule>
    <cfRule type="expression" dxfId="4905" priority="1019" stopIfTrue="1">
      <formula>#REF!&lt;&gt;""</formula>
    </cfRule>
    <cfRule type="expression" dxfId="4904" priority="1020" stopIfTrue="1">
      <formula>AND($G174="",$F174&lt;&gt;"")</formula>
    </cfRule>
  </conditionalFormatting>
  <conditionalFormatting sqref="A170">
    <cfRule type="expression" dxfId="4903" priority="1015" stopIfTrue="1">
      <formula>$F170=""</formula>
    </cfRule>
    <cfRule type="expression" dxfId="4902" priority="1016" stopIfTrue="1">
      <formula>#REF!&lt;&gt;""</formula>
    </cfRule>
    <cfRule type="expression" dxfId="4901" priority="1017" stopIfTrue="1">
      <formula>AND($G170="",$F170&lt;&gt;"")</formula>
    </cfRule>
  </conditionalFormatting>
  <conditionalFormatting sqref="A170">
    <cfRule type="expression" dxfId="4900" priority="1012" stopIfTrue="1">
      <formula>$F170=""</formula>
    </cfRule>
    <cfRule type="expression" dxfId="4899" priority="1013" stopIfTrue="1">
      <formula>#REF!&lt;&gt;""</formula>
    </cfRule>
    <cfRule type="expression" dxfId="4898" priority="1014" stopIfTrue="1">
      <formula>AND($G170="",$F170&lt;&gt;"")</formula>
    </cfRule>
  </conditionalFormatting>
  <conditionalFormatting sqref="A170">
    <cfRule type="expression" dxfId="4897" priority="1009" stopIfTrue="1">
      <formula>$F170=""</formula>
    </cfRule>
    <cfRule type="expression" dxfId="4896" priority="1010" stopIfTrue="1">
      <formula>#REF!&lt;&gt;""</formula>
    </cfRule>
    <cfRule type="expression" dxfId="4895" priority="1011" stopIfTrue="1">
      <formula>AND($G170="",$F170&lt;&gt;"")</formula>
    </cfRule>
  </conditionalFormatting>
  <conditionalFormatting sqref="A170">
    <cfRule type="expression" dxfId="4894" priority="1006" stopIfTrue="1">
      <formula>$F170=""</formula>
    </cfRule>
    <cfRule type="expression" dxfId="4893" priority="1007" stopIfTrue="1">
      <formula>#REF!&lt;&gt;""</formula>
    </cfRule>
    <cfRule type="expression" dxfId="4892" priority="1008" stopIfTrue="1">
      <formula>AND($G170="",$F170&lt;&gt;"")</formula>
    </cfRule>
  </conditionalFormatting>
  <conditionalFormatting sqref="A309">
    <cfRule type="expression" dxfId="4891" priority="1003" stopIfTrue="1">
      <formula>$F309=""</formula>
    </cfRule>
    <cfRule type="expression" dxfId="4890" priority="1004" stopIfTrue="1">
      <formula>#REF!&lt;&gt;""</formula>
    </cfRule>
    <cfRule type="expression" dxfId="4889" priority="1005" stopIfTrue="1">
      <formula>AND($G309="",$F309&lt;&gt;"")</formula>
    </cfRule>
  </conditionalFormatting>
  <conditionalFormatting sqref="A309">
    <cfRule type="expression" dxfId="4888" priority="1001" stopIfTrue="1">
      <formula>$C309=""</formula>
    </cfRule>
    <cfRule type="expression" dxfId="4887" priority="1002" stopIfTrue="1">
      <formula>$G309&lt;&gt;""</formula>
    </cfRule>
  </conditionalFormatting>
  <conditionalFormatting sqref="A311:A313">
    <cfRule type="expression" dxfId="4886" priority="998" stopIfTrue="1">
      <formula>$F311=""</formula>
    </cfRule>
    <cfRule type="expression" dxfId="4885" priority="999" stopIfTrue="1">
      <formula>#REF!&lt;&gt;""</formula>
    </cfRule>
    <cfRule type="expression" dxfId="4884" priority="1000" stopIfTrue="1">
      <formula>AND($G311="",$F311&lt;&gt;"")</formula>
    </cfRule>
  </conditionalFormatting>
  <conditionalFormatting sqref="A311:A313">
    <cfRule type="expression" dxfId="4883" priority="996" stopIfTrue="1">
      <formula>$C311=""</formula>
    </cfRule>
    <cfRule type="expression" dxfId="4882" priority="997" stopIfTrue="1">
      <formula>$G311&lt;&gt;""</formula>
    </cfRule>
  </conditionalFormatting>
  <conditionalFormatting sqref="N311:N315 E311:L315">
    <cfRule type="expression" dxfId="4881" priority="994" stopIfTrue="1">
      <formula>$D311=""</formula>
    </cfRule>
    <cfRule type="expression" dxfId="4880" priority="995" stopIfTrue="1">
      <formula>AND($E311="",$D311&lt;&gt;"")</formula>
    </cfRule>
  </conditionalFormatting>
  <conditionalFormatting sqref="A311:A312">
    <cfRule type="expression" dxfId="4879" priority="991" stopIfTrue="1">
      <formula>$F311=""</formula>
    </cfRule>
    <cfRule type="expression" dxfId="4878" priority="992" stopIfTrue="1">
      <formula>#REF!&lt;&gt;""</formula>
    </cfRule>
    <cfRule type="expression" dxfId="4877" priority="993" stopIfTrue="1">
      <formula>AND($G311="",$F311&lt;&gt;"")</formula>
    </cfRule>
  </conditionalFormatting>
  <conditionalFormatting sqref="A311:A312">
    <cfRule type="expression" dxfId="4876" priority="988" stopIfTrue="1">
      <formula>$F311=""</formula>
    </cfRule>
    <cfRule type="expression" dxfId="4875" priority="989" stopIfTrue="1">
      <formula>#REF!&lt;&gt;""</formula>
    </cfRule>
    <cfRule type="expression" dxfId="4874" priority="990" stopIfTrue="1">
      <formula>AND($G311="",$F311&lt;&gt;"")</formula>
    </cfRule>
  </conditionalFormatting>
  <conditionalFormatting sqref="A311:A312">
    <cfRule type="expression" dxfId="4873" priority="985" stopIfTrue="1">
      <formula>$F311=""</formula>
    </cfRule>
    <cfRule type="expression" dxfId="4872" priority="986" stopIfTrue="1">
      <formula>#REF!&lt;&gt;""</formula>
    </cfRule>
    <cfRule type="expression" dxfId="4871" priority="987" stopIfTrue="1">
      <formula>AND($G311="",$F311&lt;&gt;"")</formula>
    </cfRule>
  </conditionalFormatting>
  <conditionalFormatting sqref="A311:A312">
    <cfRule type="expression" dxfId="4870" priority="982" stopIfTrue="1">
      <formula>$F311=""</formula>
    </cfRule>
    <cfRule type="expression" dxfId="4869" priority="983" stopIfTrue="1">
      <formula>#REF!&lt;&gt;""</formula>
    </cfRule>
    <cfRule type="expression" dxfId="4868" priority="984" stopIfTrue="1">
      <formula>AND($G311="",$F311&lt;&gt;"")</formula>
    </cfRule>
  </conditionalFormatting>
  <conditionalFormatting sqref="A313">
    <cfRule type="expression" dxfId="4867" priority="980" stopIfTrue="1">
      <formula>$C313=""</formula>
    </cfRule>
    <cfRule type="expression" dxfId="4866" priority="981" stopIfTrue="1">
      <formula>$G313&lt;&gt;""</formula>
    </cfRule>
  </conditionalFormatting>
  <conditionalFormatting sqref="A313">
    <cfRule type="expression" dxfId="4865" priority="977" stopIfTrue="1">
      <formula>$F313=""</formula>
    </cfRule>
    <cfRule type="expression" dxfId="4864" priority="978" stopIfTrue="1">
      <formula>#REF!&lt;&gt;""</formula>
    </cfRule>
    <cfRule type="expression" dxfId="4863" priority="979" stopIfTrue="1">
      <formula>AND($G313="",$F313&lt;&gt;"")</formula>
    </cfRule>
  </conditionalFormatting>
  <conditionalFormatting sqref="A313">
    <cfRule type="expression" dxfId="4862" priority="974" stopIfTrue="1">
      <formula>$F313=""</formula>
    </cfRule>
    <cfRule type="expression" dxfId="4861" priority="975" stopIfTrue="1">
      <formula>#REF!&lt;&gt;""</formula>
    </cfRule>
    <cfRule type="expression" dxfId="4860" priority="976" stopIfTrue="1">
      <formula>AND($G313="",$F313&lt;&gt;"")</formula>
    </cfRule>
  </conditionalFormatting>
  <conditionalFormatting sqref="A313">
    <cfRule type="expression" dxfId="4859" priority="972" stopIfTrue="1">
      <formula>$C313=""</formula>
    </cfRule>
    <cfRule type="expression" dxfId="4858" priority="973" stopIfTrue="1">
      <formula>$G313&lt;&gt;""</formula>
    </cfRule>
  </conditionalFormatting>
  <conditionalFormatting sqref="A313">
    <cfRule type="expression" dxfId="4857" priority="969" stopIfTrue="1">
      <formula>$F313=""</formula>
    </cfRule>
    <cfRule type="expression" dxfId="4856" priority="970" stopIfTrue="1">
      <formula>#REF!&lt;&gt;""</formula>
    </cfRule>
    <cfRule type="expression" dxfId="4855" priority="971" stopIfTrue="1">
      <formula>AND($G313="",$F313&lt;&gt;"")</formula>
    </cfRule>
  </conditionalFormatting>
  <conditionalFormatting sqref="A313">
    <cfRule type="expression" dxfId="4854" priority="967" stopIfTrue="1">
      <formula>$C313=""</formula>
    </cfRule>
    <cfRule type="expression" dxfId="4853" priority="968" stopIfTrue="1">
      <formula>$G313&lt;&gt;""</formula>
    </cfRule>
  </conditionalFormatting>
  <conditionalFormatting sqref="E310">
    <cfRule type="expression" dxfId="4852" priority="965" stopIfTrue="1">
      <formula>$D310=""</formula>
    </cfRule>
    <cfRule type="expression" dxfId="4851" priority="966" stopIfTrue="1">
      <formula>AND($E310="",$D310&lt;&gt;"")</formula>
    </cfRule>
  </conditionalFormatting>
  <conditionalFormatting sqref="A311:A312">
    <cfRule type="expression" dxfId="4850" priority="962" stopIfTrue="1">
      <formula>$F311=""</formula>
    </cfRule>
    <cfRule type="expression" dxfId="4849" priority="963" stopIfTrue="1">
      <formula>#REF!&lt;&gt;""</formula>
    </cfRule>
    <cfRule type="expression" dxfId="4848" priority="964" stopIfTrue="1">
      <formula>AND($G311="",$F311&lt;&gt;"")</formula>
    </cfRule>
  </conditionalFormatting>
  <conditionalFormatting sqref="A311:A312">
    <cfRule type="expression" dxfId="4847" priority="959" stopIfTrue="1">
      <formula>$F311=""</formula>
    </cfRule>
    <cfRule type="expression" dxfId="4846" priority="960" stopIfTrue="1">
      <formula>#REF!&lt;&gt;""</formula>
    </cfRule>
    <cfRule type="expression" dxfId="4845" priority="961" stopIfTrue="1">
      <formula>AND($G311="",$F311&lt;&gt;"")</formula>
    </cfRule>
  </conditionalFormatting>
  <conditionalFormatting sqref="A311:A312">
    <cfRule type="expression" dxfId="4844" priority="956" stopIfTrue="1">
      <formula>$F311=""</formula>
    </cfRule>
    <cfRule type="expression" dxfId="4843" priority="957" stopIfTrue="1">
      <formula>#REF!&lt;&gt;""</formula>
    </cfRule>
    <cfRule type="expression" dxfId="4842" priority="958" stopIfTrue="1">
      <formula>AND($G311="",$F311&lt;&gt;"")</formula>
    </cfRule>
  </conditionalFormatting>
  <conditionalFormatting sqref="A311:A312">
    <cfRule type="expression" dxfId="4841" priority="953" stopIfTrue="1">
      <formula>$F311=""</formula>
    </cfRule>
    <cfRule type="expression" dxfId="4840" priority="954" stopIfTrue="1">
      <formula>#REF!&lt;&gt;""</formula>
    </cfRule>
    <cfRule type="expression" dxfId="4839" priority="955" stopIfTrue="1">
      <formula>AND($G311="",$F311&lt;&gt;"")</formula>
    </cfRule>
  </conditionalFormatting>
  <conditionalFormatting sqref="A311:A312">
    <cfRule type="expression" dxfId="4838" priority="950" stopIfTrue="1">
      <formula>$F311=""</formula>
    </cfRule>
    <cfRule type="expression" dxfId="4837" priority="951" stopIfTrue="1">
      <formula>#REF!&lt;&gt;""</formula>
    </cfRule>
    <cfRule type="expression" dxfId="4836" priority="952" stopIfTrue="1">
      <formula>AND($G311="",$F311&lt;&gt;"")</formula>
    </cfRule>
  </conditionalFormatting>
  <conditionalFormatting sqref="A311">
    <cfRule type="expression" dxfId="4835" priority="947" stopIfTrue="1">
      <formula>$F311=""</formula>
    </cfRule>
    <cfRule type="expression" dxfId="4834" priority="948" stopIfTrue="1">
      <formula>#REF!&lt;&gt;""</formula>
    </cfRule>
    <cfRule type="expression" dxfId="4833" priority="949" stopIfTrue="1">
      <formula>AND($G311="",$F311&lt;&gt;"")</formula>
    </cfRule>
  </conditionalFormatting>
  <conditionalFormatting sqref="A311">
    <cfRule type="expression" dxfId="4832" priority="944" stopIfTrue="1">
      <formula>$F311=""</formula>
    </cfRule>
    <cfRule type="expression" dxfId="4831" priority="945" stopIfTrue="1">
      <formula>#REF!&lt;&gt;""</formula>
    </cfRule>
    <cfRule type="expression" dxfId="4830" priority="946" stopIfTrue="1">
      <formula>AND($G311="",$F311&lt;&gt;"")</formula>
    </cfRule>
  </conditionalFormatting>
  <conditionalFormatting sqref="A311">
    <cfRule type="expression" dxfId="4829" priority="941" stopIfTrue="1">
      <formula>$F311=""</formula>
    </cfRule>
    <cfRule type="expression" dxfId="4828" priority="942" stopIfTrue="1">
      <formula>#REF!&lt;&gt;""</formula>
    </cfRule>
    <cfRule type="expression" dxfId="4827" priority="943" stopIfTrue="1">
      <formula>AND($G311="",$F311&lt;&gt;"")</formula>
    </cfRule>
  </conditionalFormatting>
  <conditionalFormatting sqref="A311:A312">
    <cfRule type="expression" dxfId="4826" priority="938" stopIfTrue="1">
      <formula>$F311=""</formula>
    </cfRule>
    <cfRule type="expression" dxfId="4825" priority="939" stopIfTrue="1">
      <formula>#REF!&lt;&gt;""</formula>
    </cfRule>
    <cfRule type="expression" dxfId="4824" priority="940" stopIfTrue="1">
      <formula>AND($G311="",$F311&lt;&gt;"")</formula>
    </cfRule>
  </conditionalFormatting>
  <conditionalFormatting sqref="A311:A312">
    <cfRule type="expression" dxfId="4823" priority="935" stopIfTrue="1">
      <formula>$F311=""</formula>
    </cfRule>
    <cfRule type="expression" dxfId="4822" priority="936" stopIfTrue="1">
      <formula>#REF!&lt;&gt;""</formula>
    </cfRule>
    <cfRule type="expression" dxfId="4821" priority="937" stopIfTrue="1">
      <formula>AND($G311="",$F311&lt;&gt;"")</formula>
    </cfRule>
  </conditionalFormatting>
  <conditionalFormatting sqref="A311">
    <cfRule type="expression" dxfId="4820" priority="932" stopIfTrue="1">
      <formula>$F311=""</formula>
    </cfRule>
    <cfRule type="expression" dxfId="4819" priority="933" stopIfTrue="1">
      <formula>#REF!&lt;&gt;""</formula>
    </cfRule>
    <cfRule type="expression" dxfId="4818" priority="934" stopIfTrue="1">
      <formula>AND($G311="",$F311&lt;&gt;"")</formula>
    </cfRule>
  </conditionalFormatting>
  <conditionalFormatting sqref="A311">
    <cfRule type="expression" dxfId="4817" priority="929" stopIfTrue="1">
      <formula>$F311=""</formula>
    </cfRule>
    <cfRule type="expression" dxfId="4816" priority="930" stopIfTrue="1">
      <formula>#REF!&lt;&gt;""</formula>
    </cfRule>
    <cfRule type="expression" dxfId="4815" priority="931" stopIfTrue="1">
      <formula>AND($G311="",$F311&lt;&gt;"")</formula>
    </cfRule>
  </conditionalFormatting>
  <conditionalFormatting sqref="A311">
    <cfRule type="expression" dxfId="4814" priority="926" stopIfTrue="1">
      <formula>$F311=""</formula>
    </cfRule>
    <cfRule type="expression" dxfId="4813" priority="927" stopIfTrue="1">
      <formula>#REF!&lt;&gt;""</formula>
    </cfRule>
    <cfRule type="expression" dxfId="4812" priority="928" stopIfTrue="1">
      <formula>AND($G311="",$F311&lt;&gt;"")</formula>
    </cfRule>
  </conditionalFormatting>
  <conditionalFormatting sqref="A311:A312">
    <cfRule type="expression" dxfId="4811" priority="924" stopIfTrue="1">
      <formula>$C311=""</formula>
    </cfRule>
    <cfRule type="expression" dxfId="4810" priority="925" stopIfTrue="1">
      <formula>$G311&lt;&gt;""</formula>
    </cfRule>
  </conditionalFormatting>
  <conditionalFormatting sqref="A311:A312">
    <cfRule type="expression" dxfId="4809" priority="922" stopIfTrue="1">
      <formula>$C311=""</formula>
    </cfRule>
    <cfRule type="expression" dxfId="4808" priority="923" stopIfTrue="1">
      <formula>$E311&lt;&gt;""</formula>
    </cfRule>
  </conditionalFormatting>
  <conditionalFormatting sqref="A311:A312">
    <cfRule type="expression" dxfId="4807" priority="919" stopIfTrue="1">
      <formula>$F311=""</formula>
    </cfRule>
    <cfRule type="expression" dxfId="4806" priority="920" stopIfTrue="1">
      <formula>#REF!&lt;&gt;""</formula>
    </cfRule>
    <cfRule type="expression" dxfId="4805" priority="921" stopIfTrue="1">
      <formula>AND($G311="",$F311&lt;&gt;"")</formula>
    </cfRule>
  </conditionalFormatting>
  <conditionalFormatting sqref="A311:A312">
    <cfRule type="expression" dxfId="4804" priority="916" stopIfTrue="1">
      <formula>$F311=""</formula>
    </cfRule>
    <cfRule type="expression" dxfId="4803" priority="917" stopIfTrue="1">
      <formula>#REF!&lt;&gt;""</formula>
    </cfRule>
    <cfRule type="expression" dxfId="4802" priority="918" stopIfTrue="1">
      <formula>AND($G311="",$F311&lt;&gt;"")</formula>
    </cfRule>
  </conditionalFormatting>
  <conditionalFormatting sqref="A311:A312">
    <cfRule type="expression" dxfId="4801" priority="913" stopIfTrue="1">
      <formula>$F311=""</formula>
    </cfRule>
    <cfRule type="expression" dxfId="4800" priority="914" stopIfTrue="1">
      <formula>#REF!&lt;&gt;""</formula>
    </cfRule>
    <cfRule type="expression" dxfId="4799" priority="915" stopIfTrue="1">
      <formula>AND($G311="",$F311&lt;&gt;"")</formula>
    </cfRule>
  </conditionalFormatting>
  <conditionalFormatting sqref="A311:A312">
    <cfRule type="expression" dxfId="4798" priority="910" stopIfTrue="1">
      <formula>$F311=""</formula>
    </cfRule>
    <cfRule type="expression" dxfId="4797" priority="911" stopIfTrue="1">
      <formula>#REF!&lt;&gt;""</formula>
    </cfRule>
    <cfRule type="expression" dxfId="4796" priority="912" stopIfTrue="1">
      <formula>AND($G311="",$F311&lt;&gt;"")</formula>
    </cfRule>
  </conditionalFormatting>
  <conditionalFormatting sqref="A311:A312">
    <cfRule type="expression" dxfId="4795" priority="907" stopIfTrue="1">
      <formula>$F311=""</formula>
    </cfRule>
    <cfRule type="expression" dxfId="4794" priority="908" stopIfTrue="1">
      <formula>#REF!&lt;&gt;""</formula>
    </cfRule>
    <cfRule type="expression" dxfId="4793" priority="909" stopIfTrue="1">
      <formula>AND($G311="",$F311&lt;&gt;"")</formula>
    </cfRule>
  </conditionalFormatting>
  <conditionalFormatting sqref="A311:A312">
    <cfRule type="expression" dxfId="4792" priority="904" stopIfTrue="1">
      <formula>$F311=""</formula>
    </cfRule>
    <cfRule type="expression" dxfId="4791" priority="905" stopIfTrue="1">
      <formula>#REF!&lt;&gt;""</formula>
    </cfRule>
    <cfRule type="expression" dxfId="4790" priority="906" stopIfTrue="1">
      <formula>AND($G311="",$F311&lt;&gt;"")</formula>
    </cfRule>
  </conditionalFormatting>
  <conditionalFormatting sqref="A311:A312">
    <cfRule type="expression" dxfId="4789" priority="901" stopIfTrue="1">
      <formula>$F311=""</formula>
    </cfRule>
    <cfRule type="expression" dxfId="4788" priority="902" stopIfTrue="1">
      <formula>#REF!&lt;&gt;""</formula>
    </cfRule>
    <cfRule type="expression" dxfId="4787" priority="903" stopIfTrue="1">
      <formula>AND($G311="",$F311&lt;&gt;"")</formula>
    </cfRule>
  </conditionalFormatting>
  <conditionalFormatting sqref="A311:A312">
    <cfRule type="expression" dxfId="4786" priority="898" stopIfTrue="1">
      <formula>$F311=""</formula>
    </cfRule>
    <cfRule type="expression" dxfId="4785" priority="899" stopIfTrue="1">
      <formula>#REF!&lt;&gt;""</formula>
    </cfRule>
    <cfRule type="expression" dxfId="4784" priority="900" stopIfTrue="1">
      <formula>AND($G311="",$F311&lt;&gt;"")</formula>
    </cfRule>
  </conditionalFormatting>
  <conditionalFormatting sqref="A311:A312">
    <cfRule type="expression" dxfId="4783" priority="895" stopIfTrue="1">
      <formula>$F311=""</formula>
    </cfRule>
    <cfRule type="expression" dxfId="4782" priority="896" stopIfTrue="1">
      <formula>#REF!&lt;&gt;""</formula>
    </cfRule>
    <cfRule type="expression" dxfId="4781" priority="897" stopIfTrue="1">
      <formula>AND($G311="",$F311&lt;&gt;"")</formula>
    </cfRule>
  </conditionalFormatting>
  <conditionalFormatting sqref="A311:A312">
    <cfRule type="expression" dxfId="4780" priority="892" stopIfTrue="1">
      <formula>$F311=""</formula>
    </cfRule>
    <cfRule type="expression" dxfId="4779" priority="893" stopIfTrue="1">
      <formula>#REF!&lt;&gt;""</formula>
    </cfRule>
    <cfRule type="expression" dxfId="4778" priority="894" stopIfTrue="1">
      <formula>AND($G311="",$F311&lt;&gt;"")</formula>
    </cfRule>
  </conditionalFormatting>
  <conditionalFormatting sqref="A311">
    <cfRule type="expression" dxfId="4777" priority="889" stopIfTrue="1">
      <formula>$F311=""</formula>
    </cfRule>
    <cfRule type="expression" dxfId="4776" priority="890" stopIfTrue="1">
      <formula>#REF!&lt;&gt;""</formula>
    </cfRule>
    <cfRule type="expression" dxfId="4775" priority="891" stopIfTrue="1">
      <formula>AND($G311="",$F311&lt;&gt;"")</formula>
    </cfRule>
  </conditionalFormatting>
  <conditionalFormatting sqref="A311">
    <cfRule type="expression" dxfId="4774" priority="886" stopIfTrue="1">
      <formula>$F311=""</formula>
    </cfRule>
    <cfRule type="expression" dxfId="4773" priority="887" stopIfTrue="1">
      <formula>#REF!&lt;&gt;""</formula>
    </cfRule>
    <cfRule type="expression" dxfId="4772" priority="888" stopIfTrue="1">
      <formula>AND($G311="",$F311&lt;&gt;"")</formula>
    </cfRule>
  </conditionalFormatting>
  <conditionalFormatting sqref="A311">
    <cfRule type="expression" dxfId="4771" priority="883" stopIfTrue="1">
      <formula>$F311=""</formula>
    </cfRule>
    <cfRule type="expression" dxfId="4770" priority="884" stopIfTrue="1">
      <formula>#REF!&lt;&gt;""</formula>
    </cfRule>
    <cfRule type="expression" dxfId="4769" priority="885" stopIfTrue="1">
      <formula>AND($G311="",$F311&lt;&gt;"")</formula>
    </cfRule>
  </conditionalFormatting>
  <conditionalFormatting sqref="A311:A312">
    <cfRule type="expression" dxfId="4768" priority="880" stopIfTrue="1">
      <formula>$F311=""</formula>
    </cfRule>
    <cfRule type="expression" dxfId="4767" priority="881" stopIfTrue="1">
      <formula>#REF!&lt;&gt;""</formula>
    </cfRule>
    <cfRule type="expression" dxfId="4766" priority="882" stopIfTrue="1">
      <formula>AND($G311="",$F311&lt;&gt;"")</formula>
    </cfRule>
  </conditionalFormatting>
  <conditionalFormatting sqref="A311:A312">
    <cfRule type="expression" dxfId="4765" priority="877" stopIfTrue="1">
      <formula>$F311=""</formula>
    </cfRule>
    <cfRule type="expression" dxfId="4764" priority="878" stopIfTrue="1">
      <formula>#REF!&lt;&gt;""</formula>
    </cfRule>
    <cfRule type="expression" dxfId="4763" priority="879" stopIfTrue="1">
      <formula>AND($G311="",$F311&lt;&gt;"")</formula>
    </cfRule>
  </conditionalFormatting>
  <conditionalFormatting sqref="A311">
    <cfRule type="expression" dxfId="4762" priority="874" stopIfTrue="1">
      <formula>$F311=""</formula>
    </cfRule>
    <cfRule type="expression" dxfId="4761" priority="875" stopIfTrue="1">
      <formula>#REF!&lt;&gt;""</formula>
    </cfRule>
    <cfRule type="expression" dxfId="4760" priority="876" stopIfTrue="1">
      <formula>AND($G311="",$F311&lt;&gt;"")</formula>
    </cfRule>
  </conditionalFormatting>
  <conditionalFormatting sqref="A311">
    <cfRule type="expression" dxfId="4759" priority="871" stopIfTrue="1">
      <formula>$F311=""</formula>
    </cfRule>
    <cfRule type="expression" dxfId="4758" priority="872" stopIfTrue="1">
      <formula>#REF!&lt;&gt;""</formula>
    </cfRule>
    <cfRule type="expression" dxfId="4757" priority="873" stopIfTrue="1">
      <formula>AND($G311="",$F311&lt;&gt;"")</formula>
    </cfRule>
  </conditionalFormatting>
  <conditionalFormatting sqref="A311">
    <cfRule type="expression" dxfId="4756" priority="868" stopIfTrue="1">
      <formula>$F311=""</formula>
    </cfRule>
    <cfRule type="expression" dxfId="4755" priority="869" stopIfTrue="1">
      <formula>#REF!&lt;&gt;""</formula>
    </cfRule>
    <cfRule type="expression" dxfId="4754" priority="870" stopIfTrue="1">
      <formula>AND($G311="",$F311&lt;&gt;"")</formula>
    </cfRule>
  </conditionalFormatting>
  <conditionalFormatting sqref="A312">
    <cfRule type="expression" dxfId="4753" priority="865" stopIfTrue="1">
      <formula>$F312=""</formula>
    </cfRule>
    <cfRule type="expression" dxfId="4752" priority="866" stopIfTrue="1">
      <formula>#REF!&lt;&gt;""</formula>
    </cfRule>
    <cfRule type="expression" dxfId="4751" priority="867" stopIfTrue="1">
      <formula>AND($G312="",$F312&lt;&gt;"")</formula>
    </cfRule>
  </conditionalFormatting>
  <conditionalFormatting sqref="A312">
    <cfRule type="expression" dxfId="4750" priority="862" stopIfTrue="1">
      <formula>$F312=""</formula>
    </cfRule>
    <cfRule type="expression" dxfId="4749" priority="863" stopIfTrue="1">
      <formula>#REF!&lt;&gt;""</formula>
    </cfRule>
    <cfRule type="expression" dxfId="4748" priority="864" stopIfTrue="1">
      <formula>AND($G312="",$F312&lt;&gt;"")</formula>
    </cfRule>
  </conditionalFormatting>
  <conditionalFormatting sqref="A312">
    <cfRule type="expression" dxfId="4747" priority="859" stopIfTrue="1">
      <formula>$F312=""</formula>
    </cfRule>
    <cfRule type="expression" dxfId="4746" priority="860" stopIfTrue="1">
      <formula>#REF!&lt;&gt;""</formula>
    </cfRule>
    <cfRule type="expression" dxfId="4745" priority="861" stopIfTrue="1">
      <formula>AND($G312="",$F312&lt;&gt;"")</formula>
    </cfRule>
  </conditionalFormatting>
  <conditionalFormatting sqref="C148:G153 I148:J153">
    <cfRule type="expression" dxfId="4744" priority="857" stopIfTrue="1">
      <formula>$C148=""</formula>
    </cfRule>
    <cfRule type="expression" dxfId="4743" priority="858" stopIfTrue="1">
      <formula>$D148&lt;&gt;""</formula>
    </cfRule>
  </conditionalFormatting>
  <conditionalFormatting sqref="C148:M153">
    <cfRule type="expression" dxfId="4742" priority="855" stopIfTrue="1">
      <formula>$C148=""</formula>
    </cfRule>
    <cfRule type="expression" dxfId="4741" priority="856" stopIfTrue="1">
      <formula>$D148&lt;&gt;""</formula>
    </cfRule>
  </conditionalFormatting>
  <conditionalFormatting sqref="C148:M153">
    <cfRule type="expression" dxfId="4740" priority="853" stopIfTrue="1">
      <formula>$C148=""</formula>
    </cfRule>
    <cfRule type="expression" dxfId="4739" priority="854" stopIfTrue="1">
      <formula>$D148&lt;&gt;""</formula>
    </cfRule>
  </conditionalFormatting>
  <conditionalFormatting sqref="C148:J153">
    <cfRule type="expression" dxfId="4738" priority="851" stopIfTrue="1">
      <formula>$C148=""</formula>
    </cfRule>
    <cfRule type="expression" dxfId="4737" priority="852" stopIfTrue="1">
      <formula>$D148&lt;&gt;""</formula>
    </cfRule>
  </conditionalFormatting>
  <conditionalFormatting sqref="C148:C153">
    <cfRule type="expression" dxfId="4736" priority="849" stopIfTrue="1">
      <formula>$C147=""</formula>
    </cfRule>
    <cfRule type="expression" dxfId="4735" priority="850" stopIfTrue="1">
      <formula>$D147&lt;&gt;""</formula>
    </cfRule>
  </conditionalFormatting>
  <conditionalFormatting sqref="C148:C153">
    <cfRule type="expression" dxfId="4734" priority="847" stopIfTrue="1">
      <formula>$C147=""</formula>
    </cfRule>
    <cfRule type="expression" dxfId="4733" priority="848" stopIfTrue="1">
      <formula>$D147&lt;&gt;""</formula>
    </cfRule>
  </conditionalFormatting>
  <conditionalFormatting sqref="I148:I153 F148:F153 C148:D153">
    <cfRule type="expression" dxfId="4732" priority="845" stopIfTrue="1">
      <formula>$C148=""</formula>
    </cfRule>
    <cfRule type="expression" dxfId="4731" priority="846" stopIfTrue="1">
      <formula>$D148&lt;&gt;""</formula>
    </cfRule>
  </conditionalFormatting>
  <conditionalFormatting sqref="C148:D153 I148:I153 F148:F153">
    <cfRule type="expression" dxfId="4730" priority="843" stopIfTrue="1">
      <formula>$C148=""</formula>
    </cfRule>
    <cfRule type="expression" dxfId="4729" priority="844" stopIfTrue="1">
      <formula>$D148&lt;&gt;""</formula>
    </cfRule>
  </conditionalFormatting>
  <conditionalFormatting sqref="A150:A151">
    <cfRule type="expression" dxfId="4728" priority="840" stopIfTrue="1">
      <formula>$F150=""</formula>
    </cfRule>
    <cfRule type="expression" dxfId="4727" priority="841" stopIfTrue="1">
      <formula>#REF!&lt;&gt;""</formula>
    </cfRule>
    <cfRule type="expression" dxfId="4726" priority="842" stopIfTrue="1">
      <formula>AND($G150="",$F150&lt;&gt;"")</formula>
    </cfRule>
  </conditionalFormatting>
  <conditionalFormatting sqref="A150">
    <cfRule type="expression" dxfId="4725" priority="837" stopIfTrue="1">
      <formula>$F150=""</formula>
    </cfRule>
    <cfRule type="expression" dxfId="4724" priority="838" stopIfTrue="1">
      <formula>#REF!&lt;&gt;""</formula>
    </cfRule>
    <cfRule type="expression" dxfId="4723" priority="839" stopIfTrue="1">
      <formula>AND($G150="",$F150&lt;&gt;"")</formula>
    </cfRule>
  </conditionalFormatting>
  <conditionalFormatting sqref="A151">
    <cfRule type="expression" dxfId="4722" priority="834" stopIfTrue="1">
      <formula>$F151=""</formula>
    </cfRule>
    <cfRule type="expression" dxfId="4721" priority="835" stopIfTrue="1">
      <formula>#REF!&lt;&gt;""</formula>
    </cfRule>
    <cfRule type="expression" dxfId="4720" priority="836" stopIfTrue="1">
      <formula>AND($G151="",$F151&lt;&gt;"")</formula>
    </cfRule>
  </conditionalFormatting>
  <conditionalFormatting sqref="A151">
    <cfRule type="expression" dxfId="4719" priority="831" stopIfTrue="1">
      <formula>$F151=""</formula>
    </cfRule>
    <cfRule type="expression" dxfId="4718" priority="832" stopIfTrue="1">
      <formula>#REF!&lt;&gt;""</formula>
    </cfRule>
    <cfRule type="expression" dxfId="4717" priority="833" stopIfTrue="1">
      <formula>AND($G151="",$F151&lt;&gt;"")</formula>
    </cfRule>
  </conditionalFormatting>
  <conditionalFormatting sqref="A151">
    <cfRule type="expression" dxfId="4716" priority="828" stopIfTrue="1">
      <formula>$F151=""</formula>
    </cfRule>
    <cfRule type="expression" dxfId="4715" priority="829" stopIfTrue="1">
      <formula>#REF!&lt;&gt;""</formula>
    </cfRule>
    <cfRule type="expression" dxfId="4714" priority="830" stopIfTrue="1">
      <formula>AND($G151="",$F151&lt;&gt;"")</formula>
    </cfRule>
  </conditionalFormatting>
  <conditionalFormatting sqref="A150">
    <cfRule type="expression" dxfId="4713" priority="825" stopIfTrue="1">
      <formula>$F150=""</formula>
    </cfRule>
    <cfRule type="expression" dxfId="4712" priority="826" stopIfTrue="1">
      <formula>#REF!&lt;&gt;""</formula>
    </cfRule>
    <cfRule type="expression" dxfId="4711" priority="827" stopIfTrue="1">
      <formula>AND($G150="",$F150&lt;&gt;"")</formula>
    </cfRule>
  </conditionalFormatting>
  <conditionalFormatting sqref="A150">
    <cfRule type="expression" dxfId="4710" priority="822" stopIfTrue="1">
      <formula>$F150=""</formula>
    </cfRule>
    <cfRule type="expression" dxfId="4709" priority="823" stopIfTrue="1">
      <formula>#REF!&lt;&gt;""</formula>
    </cfRule>
    <cfRule type="expression" dxfId="4708" priority="824" stopIfTrue="1">
      <formula>AND($G150="",$F150&lt;&gt;"")</formula>
    </cfRule>
  </conditionalFormatting>
  <conditionalFormatting sqref="A150">
    <cfRule type="expression" dxfId="4707" priority="819" stopIfTrue="1">
      <formula>$F150=""</formula>
    </cfRule>
    <cfRule type="expression" dxfId="4706" priority="820" stopIfTrue="1">
      <formula>#REF!&lt;&gt;""</formula>
    </cfRule>
    <cfRule type="expression" dxfId="4705" priority="821" stopIfTrue="1">
      <formula>AND($G150="",$F150&lt;&gt;"")</formula>
    </cfRule>
  </conditionalFormatting>
  <conditionalFormatting sqref="A150">
    <cfRule type="expression" dxfId="4704" priority="816" stopIfTrue="1">
      <formula>$F150=""</formula>
    </cfRule>
    <cfRule type="expression" dxfId="4703" priority="817" stopIfTrue="1">
      <formula>#REF!&lt;&gt;""</formula>
    </cfRule>
    <cfRule type="expression" dxfId="4702" priority="818" stopIfTrue="1">
      <formula>AND($G150="",$F150&lt;&gt;"")</formula>
    </cfRule>
  </conditionalFormatting>
  <conditionalFormatting sqref="A150">
    <cfRule type="expression" dxfId="4701" priority="813" stopIfTrue="1">
      <formula>$F150=""</formula>
    </cfRule>
    <cfRule type="expression" dxfId="4700" priority="814" stopIfTrue="1">
      <formula>#REF!&lt;&gt;""</formula>
    </cfRule>
    <cfRule type="expression" dxfId="4699" priority="815" stopIfTrue="1">
      <formula>AND($G150="",$F150&lt;&gt;"")</formula>
    </cfRule>
  </conditionalFormatting>
  <conditionalFormatting sqref="A150">
    <cfRule type="expression" dxfId="4698" priority="810" stopIfTrue="1">
      <formula>$F150=""</formula>
    </cfRule>
    <cfRule type="expression" dxfId="4697" priority="811" stopIfTrue="1">
      <formula>#REF!&lt;&gt;""</formula>
    </cfRule>
    <cfRule type="expression" dxfId="4696" priority="812" stopIfTrue="1">
      <formula>AND($G150="",$F150&lt;&gt;"")</formula>
    </cfRule>
  </conditionalFormatting>
  <conditionalFormatting sqref="A150">
    <cfRule type="expression" dxfId="4695" priority="808" stopIfTrue="1">
      <formula>$C150=""</formula>
    </cfRule>
    <cfRule type="expression" dxfId="4694" priority="809" stopIfTrue="1">
      <formula>$G150&lt;&gt;""</formula>
    </cfRule>
  </conditionalFormatting>
  <conditionalFormatting sqref="A150">
    <cfRule type="expression" dxfId="4693" priority="805" stopIfTrue="1">
      <formula>$F150=""</formula>
    </cfRule>
    <cfRule type="expression" dxfId="4692" priority="806" stopIfTrue="1">
      <formula>#REF!&lt;&gt;""</formula>
    </cfRule>
    <cfRule type="expression" dxfId="4691" priority="807" stopIfTrue="1">
      <formula>AND($G150="",$F150&lt;&gt;"")</formula>
    </cfRule>
  </conditionalFormatting>
  <conditionalFormatting sqref="A150">
    <cfRule type="expression" dxfId="4690" priority="802" stopIfTrue="1">
      <formula>$F150=""</formula>
    </cfRule>
    <cfRule type="expression" dxfId="4689" priority="803" stopIfTrue="1">
      <formula>#REF!&lt;&gt;""</formula>
    </cfRule>
    <cfRule type="expression" dxfId="4688" priority="804" stopIfTrue="1">
      <formula>AND($G150="",$F150&lt;&gt;"")</formula>
    </cfRule>
  </conditionalFormatting>
  <conditionalFormatting sqref="A150">
    <cfRule type="expression" dxfId="4687" priority="799" stopIfTrue="1">
      <formula>$F150=""</formula>
    </cfRule>
    <cfRule type="expression" dxfId="4686" priority="800" stopIfTrue="1">
      <formula>#REF!&lt;&gt;""</formula>
    </cfRule>
    <cfRule type="expression" dxfId="4685" priority="801" stopIfTrue="1">
      <formula>AND($G150="",$F150&lt;&gt;"")</formula>
    </cfRule>
  </conditionalFormatting>
  <conditionalFormatting sqref="A150">
    <cfRule type="expression" dxfId="4684" priority="796" stopIfTrue="1">
      <formula>$F150=""</formula>
    </cfRule>
    <cfRule type="expression" dxfId="4683" priority="797" stopIfTrue="1">
      <formula>#REF!&lt;&gt;""</formula>
    </cfRule>
    <cfRule type="expression" dxfId="4682" priority="798" stopIfTrue="1">
      <formula>AND($G150="",$F150&lt;&gt;"")</formula>
    </cfRule>
  </conditionalFormatting>
  <conditionalFormatting sqref="A150">
    <cfRule type="expression" dxfId="4681" priority="794" stopIfTrue="1">
      <formula>$C150=""</formula>
    </cfRule>
    <cfRule type="expression" dxfId="4680" priority="795" stopIfTrue="1">
      <formula>$G150&lt;&gt;""</formula>
    </cfRule>
  </conditionalFormatting>
  <conditionalFormatting sqref="A150">
    <cfRule type="expression" dxfId="4679" priority="791" stopIfTrue="1">
      <formula>$F150=""</formula>
    </cfRule>
    <cfRule type="expression" dxfId="4678" priority="792" stopIfTrue="1">
      <formula>#REF!&lt;&gt;""</formula>
    </cfRule>
    <cfRule type="expression" dxfId="4677" priority="793" stopIfTrue="1">
      <formula>AND($G150="",$F150&lt;&gt;"")</formula>
    </cfRule>
  </conditionalFormatting>
  <conditionalFormatting sqref="A150">
    <cfRule type="expression" dxfId="4676" priority="788" stopIfTrue="1">
      <formula>$F150=""</formula>
    </cfRule>
    <cfRule type="expression" dxfId="4675" priority="789" stopIfTrue="1">
      <formula>#REF!&lt;&gt;""</formula>
    </cfRule>
    <cfRule type="expression" dxfId="4674" priority="790" stopIfTrue="1">
      <formula>AND($G150="",$F150&lt;&gt;"")</formula>
    </cfRule>
  </conditionalFormatting>
  <conditionalFormatting sqref="A150">
    <cfRule type="expression" dxfId="4673" priority="785" stopIfTrue="1">
      <formula>$F150=""</formula>
    </cfRule>
    <cfRule type="expression" dxfId="4672" priority="786" stopIfTrue="1">
      <formula>#REF!&lt;&gt;""</formula>
    </cfRule>
    <cfRule type="expression" dxfId="4671" priority="787" stopIfTrue="1">
      <formula>AND($G150="",$F150&lt;&gt;"")</formula>
    </cfRule>
  </conditionalFormatting>
  <conditionalFormatting sqref="A150">
    <cfRule type="expression" dxfId="4670" priority="782" stopIfTrue="1">
      <formula>$F150=""</formula>
    </cfRule>
    <cfRule type="expression" dxfId="4669" priority="783" stopIfTrue="1">
      <formula>#REF!&lt;&gt;""</formula>
    </cfRule>
    <cfRule type="expression" dxfId="4668" priority="784" stopIfTrue="1">
      <formula>AND($G150="",$F150&lt;&gt;"")</formula>
    </cfRule>
  </conditionalFormatting>
  <conditionalFormatting sqref="A150">
    <cfRule type="expression" dxfId="4667" priority="779" stopIfTrue="1">
      <formula>$F150=""</formula>
    </cfRule>
    <cfRule type="expression" dxfId="4666" priority="780" stopIfTrue="1">
      <formula>#REF!&lt;&gt;""</formula>
    </cfRule>
    <cfRule type="expression" dxfId="4665" priority="781" stopIfTrue="1">
      <formula>AND($G150="",$F150&lt;&gt;"")</formula>
    </cfRule>
  </conditionalFormatting>
  <conditionalFormatting sqref="A150">
    <cfRule type="expression" dxfId="4664" priority="776" stopIfTrue="1">
      <formula>$F150=""</formula>
    </cfRule>
    <cfRule type="expression" dxfId="4663" priority="777" stopIfTrue="1">
      <formula>#REF!&lt;&gt;""</formula>
    </cfRule>
    <cfRule type="expression" dxfId="4662" priority="778" stopIfTrue="1">
      <formula>AND($G150="",$F150&lt;&gt;"")</formula>
    </cfRule>
  </conditionalFormatting>
  <conditionalFormatting sqref="A150">
    <cfRule type="expression" dxfId="4661" priority="773" stopIfTrue="1">
      <formula>$F150=""</formula>
    </cfRule>
    <cfRule type="expression" dxfId="4660" priority="774" stopIfTrue="1">
      <formula>#REF!&lt;&gt;""</formula>
    </cfRule>
    <cfRule type="expression" dxfId="4659" priority="775" stopIfTrue="1">
      <formula>AND($G150="",$F150&lt;&gt;"")</formula>
    </cfRule>
  </conditionalFormatting>
  <conditionalFormatting sqref="A150">
    <cfRule type="expression" dxfId="4658" priority="770" stopIfTrue="1">
      <formula>$F150=""</formula>
    </cfRule>
    <cfRule type="expression" dxfId="4657" priority="771" stopIfTrue="1">
      <formula>#REF!&lt;&gt;""</formula>
    </cfRule>
    <cfRule type="expression" dxfId="4656" priority="772" stopIfTrue="1">
      <formula>AND($G150="",$F150&lt;&gt;"")</formula>
    </cfRule>
  </conditionalFormatting>
  <conditionalFormatting sqref="A150">
    <cfRule type="expression" dxfId="4655" priority="767" stopIfTrue="1">
      <formula>$F150=""</formula>
    </cfRule>
    <cfRule type="expression" dxfId="4654" priority="768" stopIfTrue="1">
      <formula>#REF!&lt;&gt;""</formula>
    </cfRule>
    <cfRule type="expression" dxfId="4653" priority="769" stopIfTrue="1">
      <formula>AND($G150="",$F150&lt;&gt;"")</formula>
    </cfRule>
  </conditionalFormatting>
  <conditionalFormatting sqref="A150">
    <cfRule type="expression" dxfId="4652" priority="765" stopIfTrue="1">
      <formula>$C150=""</formula>
    </cfRule>
    <cfRule type="expression" dxfId="4651" priority="766" stopIfTrue="1">
      <formula>$G150&lt;&gt;""</formula>
    </cfRule>
  </conditionalFormatting>
  <conditionalFormatting sqref="A150">
    <cfRule type="expression" dxfId="4650" priority="762" stopIfTrue="1">
      <formula>$F150=""</formula>
    </cfRule>
    <cfRule type="expression" dxfId="4649" priority="763" stopIfTrue="1">
      <formula>#REF!&lt;&gt;""</formula>
    </cfRule>
    <cfRule type="expression" dxfId="4648" priority="764" stopIfTrue="1">
      <formula>AND($G150="",$F150&lt;&gt;"")</formula>
    </cfRule>
  </conditionalFormatting>
  <conditionalFormatting sqref="A150">
    <cfRule type="expression" dxfId="4647" priority="759" stopIfTrue="1">
      <formula>$F150=""</formula>
    </cfRule>
    <cfRule type="expression" dxfId="4646" priority="760" stopIfTrue="1">
      <formula>#REF!&lt;&gt;""</formula>
    </cfRule>
    <cfRule type="expression" dxfId="4645" priority="761" stopIfTrue="1">
      <formula>AND($G150="",$F150&lt;&gt;"")</formula>
    </cfRule>
  </conditionalFormatting>
  <conditionalFormatting sqref="A150">
    <cfRule type="expression" dxfId="4644" priority="756" stopIfTrue="1">
      <formula>$F150=""</formula>
    </cfRule>
    <cfRule type="expression" dxfId="4643" priority="757" stopIfTrue="1">
      <formula>#REF!&lt;&gt;""</formula>
    </cfRule>
    <cfRule type="expression" dxfId="4642" priority="758" stopIfTrue="1">
      <formula>AND($G150="",$F150&lt;&gt;"")</formula>
    </cfRule>
  </conditionalFormatting>
  <conditionalFormatting sqref="A150">
    <cfRule type="expression" dxfId="4641" priority="753" stopIfTrue="1">
      <formula>$F150=""</formula>
    </cfRule>
    <cfRule type="expression" dxfId="4640" priority="754" stopIfTrue="1">
      <formula>#REF!&lt;&gt;""</formula>
    </cfRule>
    <cfRule type="expression" dxfId="4639" priority="755" stopIfTrue="1">
      <formula>AND($G150="",$F150&lt;&gt;"")</formula>
    </cfRule>
  </conditionalFormatting>
  <conditionalFormatting sqref="A150">
    <cfRule type="expression" dxfId="4638" priority="750" stopIfTrue="1">
      <formula>$F150=""</formula>
    </cfRule>
    <cfRule type="expression" dxfId="4637" priority="751" stopIfTrue="1">
      <formula>#REF!&lt;&gt;""</formula>
    </cfRule>
    <cfRule type="expression" dxfId="4636" priority="752" stopIfTrue="1">
      <formula>AND($G150="",$F150&lt;&gt;"")</formula>
    </cfRule>
  </conditionalFormatting>
  <conditionalFormatting sqref="A150">
    <cfRule type="expression" dxfId="4635" priority="748" stopIfTrue="1">
      <formula>$C150=""</formula>
    </cfRule>
    <cfRule type="expression" dxfId="4634" priority="749" stopIfTrue="1">
      <formula>$G150&lt;&gt;""</formula>
    </cfRule>
  </conditionalFormatting>
  <conditionalFormatting sqref="A150">
    <cfRule type="expression" dxfId="4633" priority="745" stopIfTrue="1">
      <formula>$F150=""</formula>
    </cfRule>
    <cfRule type="expression" dxfId="4632" priority="746" stopIfTrue="1">
      <formula>#REF!&lt;&gt;""</formula>
    </cfRule>
    <cfRule type="expression" dxfId="4631" priority="747" stopIfTrue="1">
      <formula>AND($G150="",$F150&lt;&gt;"")</formula>
    </cfRule>
  </conditionalFormatting>
  <conditionalFormatting sqref="A150">
    <cfRule type="expression" dxfId="4630" priority="742" stopIfTrue="1">
      <formula>$F150=""</formula>
    </cfRule>
    <cfRule type="expression" dxfId="4629" priority="743" stopIfTrue="1">
      <formula>#REF!&lt;&gt;""</formula>
    </cfRule>
    <cfRule type="expression" dxfId="4628" priority="744" stopIfTrue="1">
      <formula>AND($G150="",$F150&lt;&gt;"")</formula>
    </cfRule>
  </conditionalFormatting>
  <conditionalFormatting sqref="A150">
    <cfRule type="expression" dxfId="4627" priority="739" stopIfTrue="1">
      <formula>$F150=""</formula>
    </cfRule>
    <cfRule type="expression" dxfId="4626" priority="740" stopIfTrue="1">
      <formula>#REF!&lt;&gt;""</formula>
    </cfRule>
    <cfRule type="expression" dxfId="4625" priority="741" stopIfTrue="1">
      <formula>AND($G150="",$F150&lt;&gt;"")</formula>
    </cfRule>
  </conditionalFormatting>
  <conditionalFormatting sqref="A150">
    <cfRule type="expression" dxfId="4624" priority="736" stopIfTrue="1">
      <formula>$F150=""</formula>
    </cfRule>
    <cfRule type="expression" dxfId="4623" priority="737" stopIfTrue="1">
      <formula>#REF!&lt;&gt;""</formula>
    </cfRule>
    <cfRule type="expression" dxfId="4622" priority="738" stopIfTrue="1">
      <formula>AND($G150="",$F150&lt;&gt;"")</formula>
    </cfRule>
  </conditionalFormatting>
  <conditionalFormatting sqref="A150">
    <cfRule type="expression" dxfId="4621" priority="734" stopIfTrue="1">
      <formula>$C150=""</formula>
    </cfRule>
    <cfRule type="expression" dxfId="4620" priority="735" stopIfTrue="1">
      <formula>$G150&lt;&gt;""</formula>
    </cfRule>
  </conditionalFormatting>
  <conditionalFormatting sqref="A150">
    <cfRule type="expression" dxfId="4619" priority="731" stopIfTrue="1">
      <formula>$F150=""</formula>
    </cfRule>
    <cfRule type="expression" dxfId="4618" priority="732" stopIfTrue="1">
      <formula>#REF!&lt;&gt;""</formula>
    </cfRule>
    <cfRule type="expression" dxfId="4617" priority="733" stopIfTrue="1">
      <formula>AND($G150="",$F150&lt;&gt;"")</formula>
    </cfRule>
  </conditionalFormatting>
  <conditionalFormatting sqref="A150">
    <cfRule type="expression" dxfId="4616" priority="728" stopIfTrue="1">
      <formula>$F150=""</formula>
    </cfRule>
    <cfRule type="expression" dxfId="4615" priority="729" stopIfTrue="1">
      <formula>#REF!&lt;&gt;""</formula>
    </cfRule>
    <cfRule type="expression" dxfId="4614" priority="730" stopIfTrue="1">
      <formula>AND($G150="",$F150&lt;&gt;"")</formula>
    </cfRule>
  </conditionalFormatting>
  <conditionalFormatting sqref="A150">
    <cfRule type="expression" dxfId="4613" priority="725" stopIfTrue="1">
      <formula>$F150=""</formula>
    </cfRule>
    <cfRule type="expression" dxfId="4612" priority="726" stopIfTrue="1">
      <formula>#REF!&lt;&gt;""</formula>
    </cfRule>
    <cfRule type="expression" dxfId="4611" priority="727" stopIfTrue="1">
      <formula>AND($G150="",$F150&lt;&gt;"")</formula>
    </cfRule>
  </conditionalFormatting>
  <conditionalFormatting sqref="A150">
    <cfRule type="expression" dxfId="4610" priority="722" stopIfTrue="1">
      <formula>$F150=""</formula>
    </cfRule>
    <cfRule type="expression" dxfId="4609" priority="723" stopIfTrue="1">
      <formula>#REF!&lt;&gt;""</formula>
    </cfRule>
    <cfRule type="expression" dxfId="4608" priority="724" stopIfTrue="1">
      <formula>AND($G150="",$F150&lt;&gt;"")</formula>
    </cfRule>
  </conditionalFormatting>
  <conditionalFormatting sqref="A150">
    <cfRule type="expression" dxfId="4607" priority="719" stopIfTrue="1">
      <formula>$F150=""</formula>
    </cfRule>
    <cfRule type="expression" dxfId="4606" priority="720" stopIfTrue="1">
      <formula>#REF!&lt;&gt;""</formula>
    </cfRule>
    <cfRule type="expression" dxfId="4605" priority="721" stopIfTrue="1">
      <formula>AND($G150="",$F150&lt;&gt;"")</formula>
    </cfRule>
  </conditionalFormatting>
  <conditionalFormatting sqref="A150">
    <cfRule type="expression" dxfId="4604" priority="716" stopIfTrue="1">
      <formula>$F150=""</formula>
    </cfRule>
    <cfRule type="expression" dxfId="4603" priority="717" stopIfTrue="1">
      <formula>#REF!&lt;&gt;""</formula>
    </cfRule>
    <cfRule type="expression" dxfId="4602" priority="718" stopIfTrue="1">
      <formula>AND($G150="",$F150&lt;&gt;"")</formula>
    </cfRule>
  </conditionalFormatting>
  <conditionalFormatting sqref="A150">
    <cfRule type="expression" dxfId="4601" priority="714" stopIfTrue="1">
      <formula>$C150=""</formula>
    </cfRule>
    <cfRule type="expression" dxfId="4600" priority="715" stopIfTrue="1">
      <formula>$G150&lt;&gt;""</formula>
    </cfRule>
  </conditionalFormatting>
  <conditionalFormatting sqref="A150">
    <cfRule type="expression" dxfId="4599" priority="711" stopIfTrue="1">
      <formula>$F150=""</formula>
    </cfRule>
    <cfRule type="expression" dxfId="4598" priority="712" stopIfTrue="1">
      <formula>#REF!&lt;&gt;""</formula>
    </cfRule>
    <cfRule type="expression" dxfId="4597" priority="713" stopIfTrue="1">
      <formula>AND($G150="",$F150&lt;&gt;"")</formula>
    </cfRule>
  </conditionalFormatting>
  <conditionalFormatting sqref="A150">
    <cfRule type="expression" dxfId="4596" priority="708" stopIfTrue="1">
      <formula>$F150=""</formula>
    </cfRule>
    <cfRule type="expression" dxfId="4595" priority="709" stopIfTrue="1">
      <formula>#REF!&lt;&gt;""</formula>
    </cfRule>
    <cfRule type="expression" dxfId="4594" priority="710" stopIfTrue="1">
      <formula>AND($G150="",$F150&lt;&gt;"")</formula>
    </cfRule>
  </conditionalFormatting>
  <conditionalFormatting sqref="A150">
    <cfRule type="expression" dxfId="4593" priority="705" stopIfTrue="1">
      <formula>$F150=""</formula>
    </cfRule>
    <cfRule type="expression" dxfId="4592" priority="706" stopIfTrue="1">
      <formula>#REF!&lt;&gt;""</formula>
    </cfRule>
    <cfRule type="expression" dxfId="4591" priority="707" stopIfTrue="1">
      <formula>AND($G150="",$F150&lt;&gt;"")</formula>
    </cfRule>
  </conditionalFormatting>
  <conditionalFormatting sqref="A150">
    <cfRule type="expression" dxfId="4590" priority="702" stopIfTrue="1">
      <formula>$F150=""</formula>
    </cfRule>
    <cfRule type="expression" dxfId="4589" priority="703" stopIfTrue="1">
      <formula>#REF!&lt;&gt;""</formula>
    </cfRule>
    <cfRule type="expression" dxfId="4588" priority="704" stopIfTrue="1">
      <formula>AND($G150="",$F150&lt;&gt;"")</formula>
    </cfRule>
  </conditionalFormatting>
  <conditionalFormatting sqref="A150">
    <cfRule type="expression" dxfId="4587" priority="700" stopIfTrue="1">
      <formula>$C150=""</formula>
    </cfRule>
    <cfRule type="expression" dxfId="4586" priority="701" stopIfTrue="1">
      <formula>$G150&lt;&gt;""</formula>
    </cfRule>
  </conditionalFormatting>
  <conditionalFormatting sqref="A150">
    <cfRule type="expression" dxfId="4585" priority="697" stopIfTrue="1">
      <formula>$F150=""</formula>
    </cfRule>
    <cfRule type="expression" dxfId="4584" priority="698" stopIfTrue="1">
      <formula>#REF!&lt;&gt;""</formula>
    </cfRule>
    <cfRule type="expression" dxfId="4583" priority="699" stopIfTrue="1">
      <formula>AND($G150="",$F150&lt;&gt;"")</formula>
    </cfRule>
  </conditionalFormatting>
  <conditionalFormatting sqref="A150">
    <cfRule type="expression" dxfId="4582" priority="694" stopIfTrue="1">
      <formula>$F150=""</formula>
    </cfRule>
    <cfRule type="expression" dxfId="4581" priority="695" stopIfTrue="1">
      <formula>#REF!&lt;&gt;""</formula>
    </cfRule>
    <cfRule type="expression" dxfId="4580" priority="696" stopIfTrue="1">
      <formula>AND($G150="",$F150&lt;&gt;"")</formula>
    </cfRule>
  </conditionalFormatting>
  <conditionalFormatting sqref="A150">
    <cfRule type="expression" dxfId="4579" priority="691" stopIfTrue="1">
      <formula>$F150=""</formula>
    </cfRule>
    <cfRule type="expression" dxfId="4578" priority="692" stopIfTrue="1">
      <formula>#REF!&lt;&gt;""</formula>
    </cfRule>
    <cfRule type="expression" dxfId="4577" priority="693" stopIfTrue="1">
      <formula>AND($G150="",$F150&lt;&gt;"")</formula>
    </cfRule>
  </conditionalFormatting>
  <conditionalFormatting sqref="A150">
    <cfRule type="expression" dxfId="4576" priority="688" stopIfTrue="1">
      <formula>$F150=""</formula>
    </cfRule>
    <cfRule type="expression" dxfId="4575" priority="689" stopIfTrue="1">
      <formula>#REF!&lt;&gt;""</formula>
    </cfRule>
    <cfRule type="expression" dxfId="4574" priority="690" stopIfTrue="1">
      <formula>AND($G150="",$F150&lt;&gt;"")</formula>
    </cfRule>
  </conditionalFormatting>
  <conditionalFormatting sqref="A150">
    <cfRule type="expression" dxfId="4573" priority="686" stopIfTrue="1">
      <formula>$C150=""</formula>
    </cfRule>
    <cfRule type="expression" dxfId="4572" priority="687" stopIfTrue="1">
      <formula>$E150&lt;&gt;""</formula>
    </cfRule>
  </conditionalFormatting>
  <conditionalFormatting sqref="A150">
    <cfRule type="expression" dxfId="4571" priority="684" stopIfTrue="1">
      <formula>$C150=""</formula>
    </cfRule>
    <cfRule type="expression" dxfId="4570" priority="685" stopIfTrue="1">
      <formula>$E150&lt;&gt;""</formula>
    </cfRule>
  </conditionalFormatting>
  <conditionalFormatting sqref="A150">
    <cfRule type="expression" dxfId="4569" priority="682" stopIfTrue="1">
      <formula>$C150=""</formula>
    </cfRule>
    <cfRule type="expression" dxfId="4568" priority="683" stopIfTrue="1">
      <formula>$G150&lt;&gt;""</formula>
    </cfRule>
  </conditionalFormatting>
  <conditionalFormatting sqref="A150">
    <cfRule type="expression" dxfId="4567" priority="680" stopIfTrue="1">
      <formula>$C150=""</formula>
    </cfRule>
    <cfRule type="expression" dxfId="4566" priority="681" stopIfTrue="1">
      <formula>$E150&lt;&gt;""</formula>
    </cfRule>
  </conditionalFormatting>
  <conditionalFormatting sqref="A150">
    <cfRule type="expression" dxfId="4565" priority="678" stopIfTrue="1">
      <formula>$C150=""</formula>
    </cfRule>
    <cfRule type="expression" dxfId="4564" priority="679" stopIfTrue="1">
      <formula>$E150&lt;&gt;""</formula>
    </cfRule>
  </conditionalFormatting>
  <conditionalFormatting sqref="A150">
    <cfRule type="expression" dxfId="4563" priority="676" stopIfTrue="1">
      <formula>$C150=""</formula>
    </cfRule>
    <cfRule type="expression" dxfId="4562" priority="677" stopIfTrue="1">
      <formula>$G150&lt;&gt;""</formula>
    </cfRule>
  </conditionalFormatting>
  <conditionalFormatting sqref="A150">
    <cfRule type="expression" dxfId="4561" priority="674" stopIfTrue="1">
      <formula>$C150=""</formula>
    </cfRule>
    <cfRule type="expression" dxfId="4560" priority="675" stopIfTrue="1">
      <formula>$E150&lt;&gt;""</formula>
    </cfRule>
  </conditionalFormatting>
  <conditionalFormatting sqref="A150">
    <cfRule type="expression" dxfId="4559" priority="672" stopIfTrue="1">
      <formula>$C150=""</formula>
    </cfRule>
    <cfRule type="expression" dxfId="4558" priority="673" stopIfTrue="1">
      <formula>$E150&lt;&gt;""</formula>
    </cfRule>
  </conditionalFormatting>
  <conditionalFormatting sqref="A150">
    <cfRule type="expression" dxfId="4557" priority="669" stopIfTrue="1">
      <formula>$F150=""</formula>
    </cfRule>
    <cfRule type="expression" dxfId="4556" priority="670" stopIfTrue="1">
      <formula>#REF!&lt;&gt;""</formula>
    </cfRule>
    <cfRule type="expression" dxfId="4555" priority="671" stopIfTrue="1">
      <formula>AND($G150="",$F150&lt;&gt;"")</formula>
    </cfRule>
  </conditionalFormatting>
  <conditionalFormatting sqref="A150">
    <cfRule type="expression" dxfId="4554" priority="666" stopIfTrue="1">
      <formula>$F150=""</formula>
    </cfRule>
    <cfRule type="expression" dxfId="4553" priority="667" stopIfTrue="1">
      <formula>#REF!&lt;&gt;""</formula>
    </cfRule>
    <cfRule type="expression" dxfId="4552" priority="668" stopIfTrue="1">
      <formula>AND($G150="",$F150&lt;&gt;"")</formula>
    </cfRule>
  </conditionalFormatting>
  <conditionalFormatting sqref="A150">
    <cfRule type="expression" dxfId="4551" priority="664" stopIfTrue="1">
      <formula>$C150=""</formula>
    </cfRule>
    <cfRule type="expression" dxfId="4550" priority="665" stopIfTrue="1">
      <formula>$G150&lt;&gt;""</formula>
    </cfRule>
  </conditionalFormatting>
  <conditionalFormatting sqref="A150">
    <cfRule type="expression" dxfId="4549" priority="661" stopIfTrue="1">
      <formula>$F150=""</formula>
    </cfRule>
    <cfRule type="expression" dxfId="4548" priority="662" stopIfTrue="1">
      <formula>#REF!&lt;&gt;""</formula>
    </cfRule>
    <cfRule type="expression" dxfId="4547" priority="663" stopIfTrue="1">
      <formula>AND($G150="",$F150&lt;&gt;"")</formula>
    </cfRule>
  </conditionalFormatting>
  <conditionalFormatting sqref="A150">
    <cfRule type="expression" dxfId="4546" priority="658" stopIfTrue="1">
      <formula>$F150=""</formula>
    </cfRule>
    <cfRule type="expression" dxfId="4545" priority="659" stopIfTrue="1">
      <formula>#REF!&lt;&gt;""</formula>
    </cfRule>
    <cfRule type="expression" dxfId="4544" priority="660" stopIfTrue="1">
      <formula>AND($G150="",$F150&lt;&gt;"")</formula>
    </cfRule>
  </conditionalFormatting>
  <conditionalFormatting sqref="A150">
    <cfRule type="expression" dxfId="4543" priority="655" stopIfTrue="1">
      <formula>$F150=""</formula>
    </cfRule>
    <cfRule type="expression" dxfId="4542" priority="656" stopIfTrue="1">
      <formula>#REF!&lt;&gt;""</formula>
    </cfRule>
    <cfRule type="expression" dxfId="4541" priority="657" stopIfTrue="1">
      <formula>AND($G150="",$F150&lt;&gt;"")</formula>
    </cfRule>
  </conditionalFormatting>
  <conditionalFormatting sqref="A150">
    <cfRule type="expression" dxfId="4540" priority="652" stopIfTrue="1">
      <formula>$F150=""</formula>
    </cfRule>
    <cfRule type="expression" dxfId="4539" priority="653" stopIfTrue="1">
      <formula>#REF!&lt;&gt;""</formula>
    </cfRule>
    <cfRule type="expression" dxfId="4538" priority="654" stopIfTrue="1">
      <formula>AND($G150="",$F150&lt;&gt;"")</formula>
    </cfRule>
  </conditionalFormatting>
  <conditionalFormatting sqref="A150">
    <cfRule type="expression" dxfId="4537" priority="650" stopIfTrue="1">
      <formula>$C150=""</formula>
    </cfRule>
    <cfRule type="expression" dxfId="4536" priority="651" stopIfTrue="1">
      <formula>$G150&lt;&gt;""</formula>
    </cfRule>
  </conditionalFormatting>
  <conditionalFormatting sqref="A150">
    <cfRule type="expression" dxfId="4535" priority="647" stopIfTrue="1">
      <formula>$F150=""</formula>
    </cfRule>
    <cfRule type="expression" dxfId="4534" priority="648" stopIfTrue="1">
      <formula>#REF!&lt;&gt;""</formula>
    </cfRule>
    <cfRule type="expression" dxfId="4533" priority="649" stopIfTrue="1">
      <formula>AND($G150="",$F150&lt;&gt;"")</formula>
    </cfRule>
  </conditionalFormatting>
  <conditionalFormatting sqref="A150">
    <cfRule type="expression" dxfId="4532" priority="644" stopIfTrue="1">
      <formula>$F150=""</formula>
    </cfRule>
    <cfRule type="expression" dxfId="4531" priority="645" stopIfTrue="1">
      <formula>#REF!&lt;&gt;""</formula>
    </cfRule>
    <cfRule type="expression" dxfId="4530" priority="646" stopIfTrue="1">
      <formula>AND($G150="",$F150&lt;&gt;"")</formula>
    </cfRule>
  </conditionalFormatting>
  <conditionalFormatting sqref="A150">
    <cfRule type="expression" dxfId="4529" priority="641" stopIfTrue="1">
      <formula>$F150=""</formula>
    </cfRule>
    <cfRule type="expression" dxfId="4528" priority="642" stopIfTrue="1">
      <formula>#REF!&lt;&gt;""</formula>
    </cfRule>
    <cfRule type="expression" dxfId="4527" priority="643" stopIfTrue="1">
      <formula>AND($G150="",$F150&lt;&gt;"")</formula>
    </cfRule>
  </conditionalFormatting>
  <conditionalFormatting sqref="A150">
    <cfRule type="expression" dxfId="4526" priority="638" stopIfTrue="1">
      <formula>$F150=""</formula>
    </cfRule>
    <cfRule type="expression" dxfId="4525" priority="639" stopIfTrue="1">
      <formula>#REF!&lt;&gt;""</formula>
    </cfRule>
    <cfRule type="expression" dxfId="4524" priority="640" stopIfTrue="1">
      <formula>AND($G150="",$F150&lt;&gt;"")</formula>
    </cfRule>
  </conditionalFormatting>
  <conditionalFormatting sqref="A150">
    <cfRule type="expression" dxfId="4523" priority="636" stopIfTrue="1">
      <formula>$C150=""</formula>
    </cfRule>
    <cfRule type="expression" dxfId="4522" priority="637" stopIfTrue="1">
      <formula>$G150&lt;&gt;""</formula>
    </cfRule>
  </conditionalFormatting>
  <conditionalFormatting sqref="A150">
    <cfRule type="expression" dxfId="4521" priority="634" stopIfTrue="1">
      <formula>$C150=""</formula>
    </cfRule>
    <cfRule type="expression" dxfId="4520" priority="635" stopIfTrue="1">
      <formula>$E150&lt;&gt;""</formula>
    </cfRule>
  </conditionalFormatting>
  <conditionalFormatting sqref="A150">
    <cfRule type="expression" dxfId="4519" priority="632" stopIfTrue="1">
      <formula>$C150=""</formula>
    </cfRule>
    <cfRule type="expression" dxfId="4518" priority="633" stopIfTrue="1">
      <formula>$E150&lt;&gt;""</formula>
    </cfRule>
  </conditionalFormatting>
  <conditionalFormatting sqref="A150">
    <cfRule type="expression" dxfId="4517" priority="630" stopIfTrue="1">
      <formula>$C150=""</formula>
    </cfRule>
    <cfRule type="expression" dxfId="4516" priority="631" stopIfTrue="1">
      <formula>$G150&lt;&gt;""</formula>
    </cfRule>
  </conditionalFormatting>
  <conditionalFormatting sqref="A150">
    <cfRule type="expression" dxfId="4515" priority="628" stopIfTrue="1">
      <formula>$C150=""</formula>
    </cfRule>
    <cfRule type="expression" dxfId="4514" priority="629" stopIfTrue="1">
      <formula>$E150&lt;&gt;""</formula>
    </cfRule>
  </conditionalFormatting>
  <conditionalFormatting sqref="A150">
    <cfRule type="expression" dxfId="4513" priority="626" stopIfTrue="1">
      <formula>$C150=""</formula>
    </cfRule>
    <cfRule type="expression" dxfId="4512" priority="627" stopIfTrue="1">
      <formula>$E150&lt;&gt;""</formula>
    </cfRule>
  </conditionalFormatting>
  <conditionalFormatting sqref="A150">
    <cfRule type="expression" dxfId="4511" priority="623" stopIfTrue="1">
      <formula>$F150=""</formula>
    </cfRule>
    <cfRule type="expression" dxfId="4510" priority="624" stopIfTrue="1">
      <formula>#REF!&lt;&gt;""</formula>
    </cfRule>
    <cfRule type="expression" dxfId="4509" priority="625" stopIfTrue="1">
      <formula>AND($G150="",$F150&lt;&gt;"")</formula>
    </cfRule>
  </conditionalFormatting>
  <conditionalFormatting sqref="A150">
    <cfRule type="expression" dxfId="4508" priority="620" stopIfTrue="1">
      <formula>$F150=""</formula>
    </cfRule>
    <cfRule type="expression" dxfId="4507" priority="621" stopIfTrue="1">
      <formula>#REF!&lt;&gt;""</formula>
    </cfRule>
    <cfRule type="expression" dxfId="4506" priority="622" stopIfTrue="1">
      <formula>AND($G150="",$F150&lt;&gt;"")</formula>
    </cfRule>
  </conditionalFormatting>
  <conditionalFormatting sqref="A150">
    <cfRule type="expression" dxfId="4505" priority="617" stopIfTrue="1">
      <formula>$F150=""</formula>
    </cfRule>
    <cfRule type="expression" dxfId="4504" priority="618" stopIfTrue="1">
      <formula>#REF!&lt;&gt;""</formula>
    </cfRule>
    <cfRule type="expression" dxfId="4503" priority="619" stopIfTrue="1">
      <formula>AND($G150="",$F150&lt;&gt;"")</formula>
    </cfRule>
  </conditionalFormatting>
  <conditionalFormatting sqref="A150">
    <cfRule type="expression" dxfId="4502" priority="614" stopIfTrue="1">
      <formula>$F150=""</formula>
    </cfRule>
    <cfRule type="expression" dxfId="4501" priority="615" stopIfTrue="1">
      <formula>#REF!&lt;&gt;""</formula>
    </cfRule>
    <cfRule type="expression" dxfId="4500" priority="616" stopIfTrue="1">
      <formula>AND($G150="",$F150&lt;&gt;"")</formula>
    </cfRule>
  </conditionalFormatting>
  <conditionalFormatting sqref="A150">
    <cfRule type="expression" dxfId="4499" priority="611" stopIfTrue="1">
      <formula>$F150=""</formula>
    </cfRule>
    <cfRule type="expression" dxfId="4498" priority="612" stopIfTrue="1">
      <formula>#REF!&lt;&gt;""</formula>
    </cfRule>
    <cfRule type="expression" dxfId="4497" priority="613" stopIfTrue="1">
      <formula>AND($G150="",$F150&lt;&gt;"")</formula>
    </cfRule>
  </conditionalFormatting>
  <conditionalFormatting sqref="A150">
    <cfRule type="expression" dxfId="4496" priority="608" stopIfTrue="1">
      <formula>$F150=""</formula>
    </cfRule>
    <cfRule type="expression" dxfId="4495" priority="609" stopIfTrue="1">
      <formula>#REF!&lt;&gt;""</formula>
    </cfRule>
    <cfRule type="expression" dxfId="4494" priority="610" stopIfTrue="1">
      <formula>AND($G150="",$F150&lt;&gt;"")</formula>
    </cfRule>
  </conditionalFormatting>
  <conditionalFormatting sqref="A150">
    <cfRule type="expression" dxfId="4493" priority="605" stopIfTrue="1">
      <formula>$F150=""</formula>
    </cfRule>
    <cfRule type="expression" dxfId="4492" priority="606" stopIfTrue="1">
      <formula>#REF!&lt;&gt;""</formula>
    </cfRule>
    <cfRule type="expression" dxfId="4491" priority="607" stopIfTrue="1">
      <formula>AND($G150="",$F150&lt;&gt;"")</formula>
    </cfRule>
  </conditionalFormatting>
  <conditionalFormatting sqref="A150">
    <cfRule type="expression" dxfId="4490" priority="602" stopIfTrue="1">
      <formula>$F150=""</formula>
    </cfRule>
    <cfRule type="expression" dxfId="4489" priority="603" stopIfTrue="1">
      <formula>#REF!&lt;&gt;""</formula>
    </cfRule>
    <cfRule type="expression" dxfId="4488" priority="604" stopIfTrue="1">
      <formula>AND($G150="",$F150&lt;&gt;"")</formula>
    </cfRule>
  </conditionalFormatting>
  <conditionalFormatting sqref="A150">
    <cfRule type="expression" dxfId="4487" priority="599" stopIfTrue="1">
      <formula>$F150=""</formula>
    </cfRule>
    <cfRule type="expression" dxfId="4486" priority="600" stopIfTrue="1">
      <formula>#REF!&lt;&gt;""</formula>
    </cfRule>
    <cfRule type="expression" dxfId="4485" priority="601" stopIfTrue="1">
      <formula>AND($G150="",$F150&lt;&gt;"")</formula>
    </cfRule>
  </conditionalFormatting>
  <conditionalFormatting sqref="A150">
    <cfRule type="expression" dxfId="4484" priority="596" stopIfTrue="1">
      <formula>$F150=""</formula>
    </cfRule>
    <cfRule type="expression" dxfId="4483" priority="597" stopIfTrue="1">
      <formula>#REF!&lt;&gt;""</formula>
    </cfRule>
    <cfRule type="expression" dxfId="4482" priority="598" stopIfTrue="1">
      <formula>AND($G150="",$F150&lt;&gt;"")</formula>
    </cfRule>
  </conditionalFormatting>
  <conditionalFormatting sqref="A150">
    <cfRule type="expression" dxfId="4481" priority="584" stopIfTrue="1">
      <formula>$F150=""</formula>
    </cfRule>
    <cfRule type="expression" dxfId="4480" priority="585" stopIfTrue="1">
      <formula>#REF!&lt;&gt;""</formula>
    </cfRule>
    <cfRule type="expression" dxfId="4479" priority="586" stopIfTrue="1">
      <formula>AND($G150="",$F150&lt;&gt;"")</formula>
    </cfRule>
  </conditionalFormatting>
  <conditionalFormatting sqref="A150">
    <cfRule type="expression" dxfId="4478" priority="581" stopIfTrue="1">
      <formula>$F150=""</formula>
    </cfRule>
    <cfRule type="expression" dxfId="4477" priority="582" stopIfTrue="1">
      <formula>#REF!&lt;&gt;""</formula>
    </cfRule>
    <cfRule type="expression" dxfId="4476" priority="583" stopIfTrue="1">
      <formula>AND($G150="",$F150&lt;&gt;"")</formula>
    </cfRule>
  </conditionalFormatting>
  <conditionalFormatting sqref="A150">
    <cfRule type="expression" dxfId="4475" priority="578" stopIfTrue="1">
      <formula>$F150=""</formula>
    </cfRule>
    <cfRule type="expression" dxfId="4474" priority="579" stopIfTrue="1">
      <formula>#REF!&lt;&gt;""</formula>
    </cfRule>
    <cfRule type="expression" dxfId="4473" priority="580" stopIfTrue="1">
      <formula>AND($G150="",$F150&lt;&gt;"")</formula>
    </cfRule>
  </conditionalFormatting>
  <conditionalFormatting sqref="A150">
    <cfRule type="expression" dxfId="4472" priority="575" stopIfTrue="1">
      <formula>$F150=""</formula>
    </cfRule>
    <cfRule type="expression" dxfId="4471" priority="576" stopIfTrue="1">
      <formula>#REF!&lt;&gt;""</formula>
    </cfRule>
    <cfRule type="expression" dxfId="4470" priority="577" stopIfTrue="1">
      <formula>AND($G150="",$F150&lt;&gt;"")</formula>
    </cfRule>
  </conditionalFormatting>
  <conditionalFormatting sqref="A150">
    <cfRule type="expression" dxfId="4469" priority="572" stopIfTrue="1">
      <formula>$F150=""</formula>
    </cfRule>
    <cfRule type="expression" dxfId="4468" priority="573" stopIfTrue="1">
      <formula>#REF!&lt;&gt;""</formula>
    </cfRule>
    <cfRule type="expression" dxfId="4467" priority="574" stopIfTrue="1">
      <formula>AND($G150="",$F150&lt;&gt;"")</formula>
    </cfRule>
  </conditionalFormatting>
  <conditionalFormatting sqref="A150">
    <cfRule type="expression" dxfId="4466" priority="557" stopIfTrue="1">
      <formula>$F150=""</formula>
    </cfRule>
    <cfRule type="expression" dxfId="4465" priority="558" stopIfTrue="1">
      <formula>#REF!&lt;&gt;""</formula>
    </cfRule>
    <cfRule type="expression" dxfId="4464" priority="559" stopIfTrue="1">
      <formula>AND($G150="",$F150&lt;&gt;"")</formula>
    </cfRule>
  </conditionalFormatting>
  <conditionalFormatting sqref="A150">
    <cfRule type="expression" dxfId="4463" priority="554" stopIfTrue="1">
      <formula>$F150=""</formula>
    </cfRule>
    <cfRule type="expression" dxfId="4462" priority="555" stopIfTrue="1">
      <formula>#REF!&lt;&gt;""</formula>
    </cfRule>
    <cfRule type="expression" dxfId="4461" priority="556" stopIfTrue="1">
      <formula>AND($G150="",$F150&lt;&gt;"")</formula>
    </cfRule>
  </conditionalFormatting>
  <conditionalFormatting sqref="A150">
    <cfRule type="expression" dxfId="4460" priority="551" stopIfTrue="1">
      <formula>$F150=""</formula>
    </cfRule>
    <cfRule type="expression" dxfId="4459" priority="552" stopIfTrue="1">
      <formula>#REF!&lt;&gt;""</formula>
    </cfRule>
    <cfRule type="expression" dxfId="4458" priority="553" stopIfTrue="1">
      <formula>AND($G150="",$F150&lt;&gt;"")</formula>
    </cfRule>
  </conditionalFormatting>
  <conditionalFormatting sqref="A150">
    <cfRule type="expression" dxfId="4457" priority="542" stopIfTrue="1">
      <formula>$H150=""</formula>
    </cfRule>
    <cfRule type="expression" dxfId="4456" priority="543" stopIfTrue="1">
      <formula>#REF!&lt;&gt;""</formula>
    </cfRule>
    <cfRule type="expression" dxfId="4455" priority="544" stopIfTrue="1">
      <formula>AND($I189="",$H150&lt;&gt;"")</formula>
    </cfRule>
  </conditionalFormatting>
  <conditionalFormatting sqref="A150">
    <cfRule type="expression" dxfId="4454" priority="539" stopIfTrue="1">
      <formula>$H150=""</formula>
    </cfRule>
    <cfRule type="expression" dxfId="4453" priority="540" stopIfTrue="1">
      <formula>#REF!&lt;&gt;""</formula>
    </cfRule>
    <cfRule type="expression" dxfId="4452" priority="541" stopIfTrue="1">
      <formula>AND($I190="",$H150&lt;&gt;"")</formula>
    </cfRule>
  </conditionalFormatting>
  <conditionalFormatting sqref="A150">
    <cfRule type="expression" dxfId="4451" priority="4751" stopIfTrue="1">
      <formula>$H150=""</formula>
    </cfRule>
    <cfRule type="expression" dxfId="4450" priority="4752" stopIfTrue="1">
      <formula>#REF!&lt;&gt;""</formula>
    </cfRule>
    <cfRule type="expression" dxfId="4449" priority="4753" stopIfTrue="1">
      <formula>AND($I200="",$H150&lt;&gt;"")</formula>
    </cfRule>
  </conditionalFormatting>
  <conditionalFormatting sqref="A150">
    <cfRule type="expression" dxfId="4448" priority="4766" stopIfTrue="1">
      <formula>$H150=""</formula>
    </cfRule>
    <cfRule type="expression" dxfId="4447" priority="4767" stopIfTrue="1">
      <formula>#REF!&lt;&gt;""</formula>
    </cfRule>
    <cfRule type="expression" dxfId="4446" priority="4768" stopIfTrue="1">
      <formula>AND($I187="",$H150&lt;&gt;"")</formula>
    </cfRule>
  </conditionalFormatting>
  <conditionalFormatting sqref="N306:N308 E306:L308">
    <cfRule type="expression" dxfId="4445" priority="514" stopIfTrue="1">
      <formula>$D306=""</formula>
    </cfRule>
    <cfRule type="expression" dxfId="4444" priority="515" stopIfTrue="1">
      <formula>AND($E306="",$D306&lt;&gt;"")</formula>
    </cfRule>
  </conditionalFormatting>
  <conditionalFormatting sqref="A306">
    <cfRule type="expression" dxfId="4443" priority="511" stopIfTrue="1">
      <formula>$F306=""</formula>
    </cfRule>
    <cfRule type="expression" dxfId="4442" priority="512" stopIfTrue="1">
      <formula>#REF!&lt;&gt;""</formula>
    </cfRule>
    <cfRule type="expression" dxfId="4441" priority="513" stopIfTrue="1">
      <formula>AND($G306="",$F306&lt;&gt;"")</formula>
    </cfRule>
  </conditionalFormatting>
  <conditionalFormatting sqref="A306">
    <cfRule type="expression" dxfId="4440" priority="509" stopIfTrue="1">
      <formula>$C306=""</formula>
    </cfRule>
    <cfRule type="expression" dxfId="4439" priority="510" stopIfTrue="1">
      <formula>$G306&lt;&gt;""</formula>
    </cfRule>
  </conditionalFormatting>
  <conditionalFormatting sqref="A306">
    <cfRule type="expression" dxfId="4438" priority="507" stopIfTrue="1">
      <formula>$C306=""</formula>
    </cfRule>
    <cfRule type="expression" dxfId="4437" priority="508" stopIfTrue="1">
      <formula>$G306&lt;&gt;""</formula>
    </cfRule>
  </conditionalFormatting>
  <conditionalFormatting sqref="A306">
    <cfRule type="expression" dxfId="4436" priority="504" stopIfTrue="1">
      <formula>$F306=""</formula>
    </cfRule>
    <cfRule type="expression" dxfId="4435" priority="505" stopIfTrue="1">
      <formula>#REF!&lt;&gt;""</formula>
    </cfRule>
    <cfRule type="expression" dxfId="4434" priority="506" stopIfTrue="1">
      <formula>AND($G306="",$F306&lt;&gt;"")</formula>
    </cfRule>
  </conditionalFormatting>
  <conditionalFormatting sqref="A306">
    <cfRule type="expression" dxfId="4433" priority="501" stopIfTrue="1">
      <formula>$F306=""</formula>
    </cfRule>
    <cfRule type="expression" dxfId="4432" priority="502" stopIfTrue="1">
      <formula>#REF!&lt;&gt;""</formula>
    </cfRule>
    <cfRule type="expression" dxfId="4431" priority="503" stopIfTrue="1">
      <formula>AND($G306="",$F306&lt;&gt;"")</formula>
    </cfRule>
  </conditionalFormatting>
  <conditionalFormatting sqref="A306">
    <cfRule type="expression" dxfId="4430" priority="499" stopIfTrue="1">
      <formula>$C306=""</formula>
    </cfRule>
    <cfRule type="expression" dxfId="4429" priority="500" stopIfTrue="1">
      <formula>$G306&lt;&gt;""</formula>
    </cfRule>
  </conditionalFormatting>
  <conditionalFormatting sqref="A306">
    <cfRule type="expression" dxfId="4428" priority="496" stopIfTrue="1">
      <formula>$F306=""</formula>
    </cfRule>
    <cfRule type="expression" dxfId="4427" priority="497" stopIfTrue="1">
      <formula>#REF!&lt;&gt;""</formula>
    </cfRule>
    <cfRule type="expression" dxfId="4426" priority="498" stopIfTrue="1">
      <formula>AND($G306="",$F306&lt;&gt;"")</formula>
    </cfRule>
  </conditionalFormatting>
  <conditionalFormatting sqref="A306">
    <cfRule type="expression" dxfId="4425" priority="494" stopIfTrue="1">
      <formula>$C306=""</formula>
    </cfRule>
    <cfRule type="expression" dxfId="4424" priority="495" stopIfTrue="1">
      <formula>$G306&lt;&gt;""</formula>
    </cfRule>
  </conditionalFormatting>
  <conditionalFormatting sqref="E304:F305">
    <cfRule type="expression" dxfId="4423" priority="492" stopIfTrue="1">
      <formula>$D304=""</formula>
    </cfRule>
    <cfRule type="expression" dxfId="4422" priority="493" stopIfTrue="1">
      <formula>AND($E304="",$D304&lt;&gt;"")</formula>
    </cfRule>
  </conditionalFormatting>
  <conditionalFormatting sqref="E305:G305">
    <cfRule type="expression" dxfId="4421" priority="490" stopIfTrue="1">
      <formula>$D305=""</formula>
    </cfRule>
    <cfRule type="expression" dxfId="4420" priority="491" stopIfTrue="1">
      <formula>AND($E305="",$D305&lt;&gt;"")</formula>
    </cfRule>
  </conditionalFormatting>
  <conditionalFormatting sqref="A303">
    <cfRule type="expression" dxfId="4419" priority="488" stopIfTrue="1">
      <formula>$C303=""</formula>
    </cfRule>
    <cfRule type="expression" dxfId="4418" priority="489" stopIfTrue="1">
      <formula>$G303&lt;&gt;""</formula>
    </cfRule>
  </conditionalFormatting>
  <conditionalFormatting sqref="A303">
    <cfRule type="expression" dxfId="4417" priority="485" stopIfTrue="1">
      <formula>$F303=""</formula>
    </cfRule>
    <cfRule type="expression" dxfId="4416" priority="486" stopIfTrue="1">
      <formula>#REF!&lt;&gt;""</formula>
    </cfRule>
    <cfRule type="expression" dxfId="4415" priority="487" stopIfTrue="1">
      <formula>AND($G303="",$F303&lt;&gt;"")</formula>
    </cfRule>
  </conditionalFormatting>
  <conditionalFormatting sqref="A303">
    <cfRule type="expression" dxfId="4414" priority="483" stopIfTrue="1">
      <formula>$C303=""</formula>
    </cfRule>
    <cfRule type="expression" dxfId="4413" priority="484" stopIfTrue="1">
      <formula>$E303&lt;&gt;""</formula>
    </cfRule>
  </conditionalFormatting>
  <conditionalFormatting sqref="A304:A305">
    <cfRule type="expression" dxfId="4412" priority="481" stopIfTrue="1">
      <formula>$C304=""</formula>
    </cfRule>
    <cfRule type="expression" dxfId="4411" priority="482" stopIfTrue="1">
      <formula>$G304&lt;&gt;""</formula>
    </cfRule>
  </conditionalFormatting>
  <conditionalFormatting sqref="A304:A305">
    <cfRule type="expression" dxfId="4410" priority="478" stopIfTrue="1">
      <formula>$F304=""</formula>
    </cfRule>
    <cfRule type="expression" dxfId="4409" priority="479" stopIfTrue="1">
      <formula>#REF!&lt;&gt;""</formula>
    </cfRule>
    <cfRule type="expression" dxfId="4408" priority="480" stopIfTrue="1">
      <formula>AND($G304="",$F304&lt;&gt;"")</formula>
    </cfRule>
  </conditionalFormatting>
  <conditionalFormatting sqref="A304:A305">
    <cfRule type="expression" dxfId="4407" priority="475" stopIfTrue="1">
      <formula>$F304=""</formula>
    </cfRule>
    <cfRule type="expression" dxfId="4406" priority="476" stopIfTrue="1">
      <formula>#REF!&lt;&gt;""</formula>
    </cfRule>
    <cfRule type="expression" dxfId="4405" priority="477" stopIfTrue="1">
      <formula>AND($G304="",$F304&lt;&gt;"")</formula>
    </cfRule>
  </conditionalFormatting>
  <conditionalFormatting sqref="A304:A305">
    <cfRule type="expression" dxfId="4404" priority="473" stopIfTrue="1">
      <formula>$C304=""</formula>
    </cfRule>
    <cfRule type="expression" dxfId="4403" priority="474" stopIfTrue="1">
      <formula>$G304&lt;&gt;""</formula>
    </cfRule>
  </conditionalFormatting>
  <conditionalFormatting sqref="A304:A305">
    <cfRule type="expression" dxfId="4402" priority="470" stopIfTrue="1">
      <formula>$F304=""</formula>
    </cfRule>
    <cfRule type="expression" dxfId="4401" priority="471" stopIfTrue="1">
      <formula>#REF!&lt;&gt;""</formula>
    </cfRule>
    <cfRule type="expression" dxfId="4400" priority="472" stopIfTrue="1">
      <formula>AND($G304="",$F304&lt;&gt;"")</formula>
    </cfRule>
  </conditionalFormatting>
  <conditionalFormatting sqref="A304:A305">
    <cfRule type="expression" dxfId="4399" priority="467" stopIfTrue="1">
      <formula>$F304=""</formula>
    </cfRule>
    <cfRule type="expression" dxfId="4398" priority="468" stopIfTrue="1">
      <formula>#REF!&lt;&gt;""</formula>
    </cfRule>
    <cfRule type="expression" dxfId="4397" priority="469" stopIfTrue="1">
      <formula>AND($G304="",$F304&lt;&gt;"")</formula>
    </cfRule>
  </conditionalFormatting>
  <conditionalFormatting sqref="A304:A305">
    <cfRule type="expression" dxfId="4396" priority="464" stopIfTrue="1">
      <formula>$F304=""</formula>
    </cfRule>
    <cfRule type="expression" dxfId="4395" priority="465" stopIfTrue="1">
      <formula>#REF!&lt;&gt;""</formula>
    </cfRule>
    <cfRule type="expression" dxfId="4394" priority="466" stopIfTrue="1">
      <formula>AND($G304="",$F304&lt;&gt;"")</formula>
    </cfRule>
  </conditionalFormatting>
  <conditionalFormatting sqref="A304">
    <cfRule type="expression" dxfId="4393" priority="461" stopIfTrue="1">
      <formula>$H304=""</formula>
    </cfRule>
    <cfRule type="expression" dxfId="4392" priority="462" stopIfTrue="1">
      <formula>#REF!&lt;&gt;""</formula>
    </cfRule>
    <cfRule type="expression" dxfId="4391" priority="463" stopIfTrue="1">
      <formula>AND($I315="",$H304&lt;&gt;"")</formula>
    </cfRule>
  </conditionalFormatting>
  <conditionalFormatting sqref="A304:A305">
    <cfRule type="expression" dxfId="4390" priority="458" stopIfTrue="1">
      <formula>$F304=""</formula>
    </cfRule>
    <cfRule type="expression" dxfId="4389" priority="459" stopIfTrue="1">
      <formula>#REF!&lt;&gt;""</formula>
    </cfRule>
    <cfRule type="expression" dxfId="4388" priority="460" stopIfTrue="1">
      <formula>AND($G304="",$F304&lt;&gt;"")</formula>
    </cfRule>
  </conditionalFormatting>
  <conditionalFormatting sqref="A304:A305">
    <cfRule type="expression" dxfId="4387" priority="456" stopIfTrue="1">
      <formula>$C304=""</formula>
    </cfRule>
    <cfRule type="expression" dxfId="4386" priority="457" stopIfTrue="1">
      <formula>$G304&lt;&gt;""</formula>
    </cfRule>
  </conditionalFormatting>
  <conditionalFormatting sqref="A304:A305">
    <cfRule type="expression" dxfId="4385" priority="453" stopIfTrue="1">
      <formula>$F304=""</formula>
    </cfRule>
    <cfRule type="expression" dxfId="4384" priority="454" stopIfTrue="1">
      <formula>#REF!&lt;&gt;""</formula>
    </cfRule>
    <cfRule type="expression" dxfId="4383" priority="455" stopIfTrue="1">
      <formula>AND($G304="",$F304&lt;&gt;"")</formula>
    </cfRule>
  </conditionalFormatting>
  <conditionalFormatting sqref="A304:A305">
    <cfRule type="expression" dxfId="4382" priority="450" stopIfTrue="1">
      <formula>$F304=""</formula>
    </cfRule>
    <cfRule type="expression" dxfId="4381" priority="451" stopIfTrue="1">
      <formula>#REF!&lt;&gt;""</formula>
    </cfRule>
    <cfRule type="expression" dxfId="4380" priority="452" stopIfTrue="1">
      <formula>AND($G304="",$F304&lt;&gt;"")</formula>
    </cfRule>
  </conditionalFormatting>
  <conditionalFormatting sqref="A304:A305">
    <cfRule type="expression" dxfId="4379" priority="447" stopIfTrue="1">
      <formula>$F304=""</formula>
    </cfRule>
    <cfRule type="expression" dxfId="4378" priority="448" stopIfTrue="1">
      <formula>#REF!&lt;&gt;""</formula>
    </cfRule>
    <cfRule type="expression" dxfId="4377" priority="449" stopIfTrue="1">
      <formula>AND($G304="",$F304&lt;&gt;"")</formula>
    </cfRule>
  </conditionalFormatting>
  <conditionalFormatting sqref="A304:A305">
    <cfRule type="expression" dxfId="4376" priority="444" stopIfTrue="1">
      <formula>$F304=""</formula>
    </cfRule>
    <cfRule type="expression" dxfId="4375" priority="445" stopIfTrue="1">
      <formula>#REF!&lt;&gt;""</formula>
    </cfRule>
    <cfRule type="expression" dxfId="4374" priority="446" stopIfTrue="1">
      <formula>AND($G304="",$F304&lt;&gt;"")</formula>
    </cfRule>
  </conditionalFormatting>
  <conditionalFormatting sqref="A305">
    <cfRule type="expression" dxfId="4373" priority="441" stopIfTrue="1">
      <formula>$F305=""</formula>
    </cfRule>
    <cfRule type="expression" dxfId="4372" priority="442" stopIfTrue="1">
      <formula>#REF!&lt;&gt;""</formula>
    </cfRule>
    <cfRule type="expression" dxfId="4371" priority="443" stopIfTrue="1">
      <formula>AND($G305="",$F305&lt;&gt;"")</formula>
    </cfRule>
  </conditionalFormatting>
  <conditionalFormatting sqref="A305">
    <cfRule type="expression" dxfId="4370" priority="438" stopIfTrue="1">
      <formula>$F305=""</formula>
    </cfRule>
    <cfRule type="expression" dxfId="4369" priority="439" stopIfTrue="1">
      <formula>#REF!&lt;&gt;""</formula>
    </cfRule>
    <cfRule type="expression" dxfId="4368" priority="440" stopIfTrue="1">
      <formula>AND($G305="",$F305&lt;&gt;"")</formula>
    </cfRule>
  </conditionalFormatting>
  <conditionalFormatting sqref="A305">
    <cfRule type="expression" dxfId="4367" priority="436" stopIfTrue="1">
      <formula>$C305=""</formula>
    </cfRule>
    <cfRule type="expression" dxfId="4366" priority="437" stopIfTrue="1">
      <formula>$G305&lt;&gt;""</formula>
    </cfRule>
  </conditionalFormatting>
  <conditionalFormatting sqref="A305">
    <cfRule type="expression" dxfId="4365" priority="433" stopIfTrue="1">
      <formula>$F305=""</formula>
    </cfRule>
    <cfRule type="expression" dxfId="4364" priority="434" stopIfTrue="1">
      <formula>#REF!&lt;&gt;""</formula>
    </cfRule>
    <cfRule type="expression" dxfId="4363" priority="435" stopIfTrue="1">
      <formula>AND($G305="",$F305&lt;&gt;"")</formula>
    </cfRule>
  </conditionalFormatting>
  <conditionalFormatting sqref="A305">
    <cfRule type="expression" dxfId="4362" priority="430" stopIfTrue="1">
      <formula>$F305=""</formula>
    </cfRule>
    <cfRule type="expression" dxfId="4361" priority="431" stopIfTrue="1">
      <formula>#REF!&lt;&gt;""</formula>
    </cfRule>
    <cfRule type="expression" dxfId="4360" priority="432" stopIfTrue="1">
      <formula>AND($G305="",$F305&lt;&gt;"")</formula>
    </cfRule>
  </conditionalFormatting>
  <conditionalFormatting sqref="A305">
    <cfRule type="expression" dxfId="4359" priority="427" stopIfTrue="1">
      <formula>$F305=""</formula>
    </cfRule>
    <cfRule type="expression" dxfId="4358" priority="428" stopIfTrue="1">
      <formula>#REF!&lt;&gt;""</formula>
    </cfRule>
    <cfRule type="expression" dxfId="4357" priority="429" stopIfTrue="1">
      <formula>AND($G305="",$F305&lt;&gt;"")</formula>
    </cfRule>
  </conditionalFormatting>
  <conditionalFormatting sqref="A305">
    <cfRule type="expression" dxfId="4356" priority="424" stopIfTrue="1">
      <formula>$F305=""</formula>
    </cfRule>
    <cfRule type="expression" dxfId="4355" priority="425" stopIfTrue="1">
      <formula>#REF!&lt;&gt;""</formula>
    </cfRule>
    <cfRule type="expression" dxfId="4354" priority="426" stopIfTrue="1">
      <formula>AND($G305="",$F305&lt;&gt;"")</formula>
    </cfRule>
  </conditionalFormatting>
  <conditionalFormatting sqref="A305">
    <cfRule type="expression" dxfId="4353" priority="422" stopIfTrue="1">
      <formula>$C305=""</formula>
    </cfRule>
    <cfRule type="expression" dxfId="4352" priority="423" stopIfTrue="1">
      <formula>$G305&lt;&gt;""</formula>
    </cfRule>
  </conditionalFormatting>
  <conditionalFormatting sqref="A305">
    <cfRule type="expression" dxfId="4351" priority="419" stopIfTrue="1">
      <formula>$F305=""</formula>
    </cfRule>
    <cfRule type="expression" dxfId="4350" priority="420" stopIfTrue="1">
      <formula>#REF!&lt;&gt;""</formula>
    </cfRule>
    <cfRule type="expression" dxfId="4349" priority="421" stopIfTrue="1">
      <formula>AND($G305="",$F305&lt;&gt;"")</formula>
    </cfRule>
  </conditionalFormatting>
  <conditionalFormatting sqref="A305">
    <cfRule type="expression" dxfId="4348" priority="416" stopIfTrue="1">
      <formula>$F305=""</formula>
    </cfRule>
    <cfRule type="expression" dxfId="4347" priority="417" stopIfTrue="1">
      <formula>#REF!&lt;&gt;""</formula>
    </cfRule>
    <cfRule type="expression" dxfId="4346" priority="418" stopIfTrue="1">
      <formula>AND($G305="",$F305&lt;&gt;"")</formula>
    </cfRule>
  </conditionalFormatting>
  <conditionalFormatting sqref="A305">
    <cfRule type="expression" dxfId="4345" priority="413" stopIfTrue="1">
      <formula>$F305=""</formula>
    </cfRule>
    <cfRule type="expression" dxfId="4344" priority="414" stopIfTrue="1">
      <formula>#REF!&lt;&gt;""</formula>
    </cfRule>
    <cfRule type="expression" dxfId="4343" priority="415" stopIfTrue="1">
      <formula>AND($G305="",$F305&lt;&gt;"")</formula>
    </cfRule>
  </conditionalFormatting>
  <conditionalFormatting sqref="A305">
    <cfRule type="expression" dxfId="4342" priority="410" stopIfTrue="1">
      <formula>$F305=""</formula>
    </cfRule>
    <cfRule type="expression" dxfId="4341" priority="411" stopIfTrue="1">
      <formula>#REF!&lt;&gt;""</formula>
    </cfRule>
    <cfRule type="expression" dxfId="4340" priority="412" stopIfTrue="1">
      <formula>AND($G305="",$F305&lt;&gt;"")</formula>
    </cfRule>
  </conditionalFormatting>
  <conditionalFormatting sqref="A304:A305">
    <cfRule type="expression" dxfId="4339" priority="408" stopIfTrue="1">
      <formula>$C304=""</formula>
    </cfRule>
    <cfRule type="expression" dxfId="4338" priority="409" stopIfTrue="1">
      <formula>$E304&lt;&gt;""</formula>
    </cfRule>
  </conditionalFormatting>
  <conditionalFormatting sqref="A304:A305">
    <cfRule type="expression" dxfId="4337" priority="406" stopIfTrue="1">
      <formula>$C304=""</formula>
    </cfRule>
    <cfRule type="expression" dxfId="4336" priority="407" stopIfTrue="1">
      <formula>$E304&lt;&gt;""</formula>
    </cfRule>
  </conditionalFormatting>
  <conditionalFormatting sqref="A304:A305">
    <cfRule type="expression" dxfId="4335" priority="404" stopIfTrue="1">
      <formula>$C304=""</formula>
    </cfRule>
    <cfRule type="expression" dxfId="4334" priority="405" stopIfTrue="1">
      <formula>$G304&lt;&gt;""</formula>
    </cfRule>
  </conditionalFormatting>
  <conditionalFormatting sqref="A304:A305">
    <cfRule type="expression" dxfId="4333" priority="402" stopIfTrue="1">
      <formula>$C304=""</formula>
    </cfRule>
    <cfRule type="expression" dxfId="4332" priority="403" stopIfTrue="1">
      <formula>$E304&lt;&gt;""</formula>
    </cfRule>
  </conditionalFormatting>
  <conditionalFormatting sqref="A304:A305">
    <cfRule type="expression" dxfId="4331" priority="400" stopIfTrue="1">
      <formula>$C304=""</formula>
    </cfRule>
    <cfRule type="expression" dxfId="4330" priority="401" stopIfTrue="1">
      <formula>$E304&lt;&gt;""</formula>
    </cfRule>
  </conditionalFormatting>
  <conditionalFormatting sqref="A304:A305">
    <cfRule type="expression" dxfId="4329" priority="398" stopIfTrue="1">
      <formula>$C304=""</formula>
    </cfRule>
    <cfRule type="expression" dxfId="4328" priority="399" stopIfTrue="1">
      <formula>$G304&lt;&gt;""</formula>
    </cfRule>
  </conditionalFormatting>
  <conditionalFormatting sqref="A304:A305">
    <cfRule type="expression" dxfId="4327" priority="396" stopIfTrue="1">
      <formula>$C304=""</formula>
    </cfRule>
    <cfRule type="expression" dxfId="4326" priority="397" stopIfTrue="1">
      <formula>$E304&lt;&gt;""</formula>
    </cfRule>
  </conditionalFormatting>
  <conditionalFormatting sqref="A304:A305">
    <cfRule type="expression" dxfId="4325" priority="394" stopIfTrue="1">
      <formula>$C304=""</formula>
    </cfRule>
    <cfRule type="expression" dxfId="4324" priority="395" stopIfTrue="1">
      <formula>$E304&lt;&gt;""</formula>
    </cfRule>
  </conditionalFormatting>
  <conditionalFormatting sqref="A304:A305">
    <cfRule type="expression" dxfId="4323" priority="391" stopIfTrue="1">
      <formula>$F304=""</formula>
    </cfRule>
    <cfRule type="expression" dxfId="4322" priority="392" stopIfTrue="1">
      <formula>#REF!&lt;&gt;""</formula>
    </cfRule>
    <cfRule type="expression" dxfId="4321" priority="393" stopIfTrue="1">
      <formula>AND($G304="",$F304&lt;&gt;"")</formula>
    </cfRule>
  </conditionalFormatting>
  <conditionalFormatting sqref="A304:A305">
    <cfRule type="expression" dxfId="4320" priority="388" stopIfTrue="1">
      <formula>$F304=""</formula>
    </cfRule>
    <cfRule type="expression" dxfId="4319" priority="389" stopIfTrue="1">
      <formula>#REF!&lt;&gt;""</formula>
    </cfRule>
    <cfRule type="expression" dxfId="4318" priority="390" stopIfTrue="1">
      <formula>AND($G304="",$F304&lt;&gt;"")</formula>
    </cfRule>
  </conditionalFormatting>
  <conditionalFormatting sqref="A304:A305">
    <cfRule type="expression" dxfId="4317" priority="386" stopIfTrue="1">
      <formula>$C304=""</formula>
    </cfRule>
    <cfRule type="expression" dxfId="4316" priority="387" stopIfTrue="1">
      <formula>$G304&lt;&gt;""</formula>
    </cfRule>
  </conditionalFormatting>
  <conditionalFormatting sqref="A304:A305">
    <cfRule type="expression" dxfId="4315" priority="383" stopIfTrue="1">
      <formula>$F304=""</formula>
    </cfRule>
    <cfRule type="expression" dxfId="4314" priority="384" stopIfTrue="1">
      <formula>#REF!&lt;&gt;""</formula>
    </cfRule>
    <cfRule type="expression" dxfId="4313" priority="385" stopIfTrue="1">
      <formula>AND($G304="",$F304&lt;&gt;"")</formula>
    </cfRule>
  </conditionalFormatting>
  <conditionalFormatting sqref="A304:A305">
    <cfRule type="expression" dxfId="4312" priority="380" stopIfTrue="1">
      <formula>$F304=""</formula>
    </cfRule>
    <cfRule type="expression" dxfId="4311" priority="381" stopIfTrue="1">
      <formula>#REF!&lt;&gt;""</formula>
    </cfRule>
    <cfRule type="expression" dxfId="4310" priority="382" stopIfTrue="1">
      <formula>AND($G304="",$F304&lt;&gt;"")</formula>
    </cfRule>
  </conditionalFormatting>
  <conditionalFormatting sqref="A304:A305">
    <cfRule type="expression" dxfId="4309" priority="377" stopIfTrue="1">
      <formula>$F304=""</formula>
    </cfRule>
    <cfRule type="expression" dxfId="4308" priority="378" stopIfTrue="1">
      <formula>#REF!&lt;&gt;""</formula>
    </cfRule>
    <cfRule type="expression" dxfId="4307" priority="379" stopIfTrue="1">
      <formula>AND($G304="",$F304&lt;&gt;"")</formula>
    </cfRule>
  </conditionalFormatting>
  <conditionalFormatting sqref="A304">
    <cfRule type="expression" dxfId="4306" priority="374" stopIfTrue="1">
      <formula>$H304=""</formula>
    </cfRule>
    <cfRule type="expression" dxfId="4305" priority="375" stopIfTrue="1">
      <formula>#REF!&lt;&gt;""</formula>
    </cfRule>
    <cfRule type="expression" dxfId="4304" priority="376" stopIfTrue="1">
      <formula>AND($I315="",$H304&lt;&gt;"")</formula>
    </cfRule>
  </conditionalFormatting>
  <conditionalFormatting sqref="A304:A305">
    <cfRule type="expression" dxfId="4303" priority="371" stopIfTrue="1">
      <formula>$F304=""</formula>
    </cfRule>
    <cfRule type="expression" dxfId="4302" priority="372" stopIfTrue="1">
      <formula>#REF!&lt;&gt;""</formula>
    </cfRule>
    <cfRule type="expression" dxfId="4301" priority="373" stopIfTrue="1">
      <formula>AND($G304="",$F304&lt;&gt;"")</formula>
    </cfRule>
  </conditionalFormatting>
  <conditionalFormatting sqref="A304:A305">
    <cfRule type="expression" dxfId="4300" priority="369" stopIfTrue="1">
      <formula>$C304=""</formula>
    </cfRule>
    <cfRule type="expression" dxfId="4299" priority="370" stopIfTrue="1">
      <formula>$G304&lt;&gt;""</formula>
    </cfRule>
  </conditionalFormatting>
  <conditionalFormatting sqref="A304:A305">
    <cfRule type="expression" dxfId="4298" priority="366" stopIfTrue="1">
      <formula>$F304=""</formula>
    </cfRule>
    <cfRule type="expression" dxfId="4297" priority="367" stopIfTrue="1">
      <formula>#REF!&lt;&gt;""</formula>
    </cfRule>
    <cfRule type="expression" dxfId="4296" priority="368" stopIfTrue="1">
      <formula>AND($G304="",$F304&lt;&gt;"")</formula>
    </cfRule>
  </conditionalFormatting>
  <conditionalFormatting sqref="A304:A305">
    <cfRule type="expression" dxfId="4295" priority="363" stopIfTrue="1">
      <formula>$F304=""</formula>
    </cfRule>
    <cfRule type="expression" dxfId="4294" priority="364" stopIfTrue="1">
      <formula>#REF!&lt;&gt;""</formula>
    </cfRule>
    <cfRule type="expression" dxfId="4293" priority="365" stopIfTrue="1">
      <formula>AND($G304="",$F304&lt;&gt;"")</formula>
    </cfRule>
  </conditionalFormatting>
  <conditionalFormatting sqref="A304:A305">
    <cfRule type="expression" dxfId="4292" priority="360" stopIfTrue="1">
      <formula>$F304=""</formula>
    </cfRule>
    <cfRule type="expression" dxfId="4291" priority="361" stopIfTrue="1">
      <formula>#REF!&lt;&gt;""</formula>
    </cfRule>
    <cfRule type="expression" dxfId="4290" priority="362" stopIfTrue="1">
      <formula>AND($G304="",$F304&lt;&gt;"")</formula>
    </cfRule>
  </conditionalFormatting>
  <conditionalFormatting sqref="A304:A305">
    <cfRule type="expression" dxfId="4289" priority="357" stopIfTrue="1">
      <formula>$F304=""</formula>
    </cfRule>
    <cfRule type="expression" dxfId="4288" priority="358" stopIfTrue="1">
      <formula>#REF!&lt;&gt;""</formula>
    </cfRule>
    <cfRule type="expression" dxfId="4287" priority="359" stopIfTrue="1">
      <formula>AND($G304="",$F304&lt;&gt;"")</formula>
    </cfRule>
  </conditionalFormatting>
  <conditionalFormatting sqref="A304:A305">
    <cfRule type="expression" dxfId="4286" priority="355" stopIfTrue="1">
      <formula>$C304=""</formula>
    </cfRule>
    <cfRule type="expression" dxfId="4285" priority="356" stopIfTrue="1">
      <formula>$G304&lt;&gt;""</formula>
    </cfRule>
  </conditionalFormatting>
  <conditionalFormatting sqref="A304:A305">
    <cfRule type="expression" dxfId="4284" priority="353" stopIfTrue="1">
      <formula>$C304=""</formula>
    </cfRule>
    <cfRule type="expression" dxfId="4283" priority="354" stopIfTrue="1">
      <formula>$E304&lt;&gt;""</formula>
    </cfRule>
  </conditionalFormatting>
  <conditionalFormatting sqref="A304:A305">
    <cfRule type="expression" dxfId="4282" priority="351" stopIfTrue="1">
      <formula>$C304=""</formula>
    </cfRule>
    <cfRule type="expression" dxfId="4281" priority="352" stopIfTrue="1">
      <formula>$E304&lt;&gt;""</formula>
    </cfRule>
  </conditionalFormatting>
  <conditionalFormatting sqref="A304:A305">
    <cfRule type="expression" dxfId="4280" priority="349" stopIfTrue="1">
      <formula>$C304=""</formula>
    </cfRule>
    <cfRule type="expression" dxfId="4279" priority="350" stopIfTrue="1">
      <formula>$G304&lt;&gt;""</formula>
    </cfRule>
  </conditionalFormatting>
  <conditionalFormatting sqref="A304:A305">
    <cfRule type="expression" dxfId="4278" priority="347" stopIfTrue="1">
      <formula>$C304=""</formula>
    </cfRule>
    <cfRule type="expression" dxfId="4277" priority="348" stopIfTrue="1">
      <formula>$E304&lt;&gt;""</formula>
    </cfRule>
  </conditionalFormatting>
  <conditionalFormatting sqref="A304:A305">
    <cfRule type="expression" dxfId="4276" priority="345" stopIfTrue="1">
      <formula>$C304=""</formula>
    </cfRule>
    <cfRule type="expression" dxfId="4275" priority="346" stopIfTrue="1">
      <formula>$E304&lt;&gt;""</formula>
    </cfRule>
  </conditionalFormatting>
  <conditionalFormatting sqref="A304:A305">
    <cfRule type="expression" dxfId="4274" priority="342" stopIfTrue="1">
      <formula>$F304=""</formula>
    </cfRule>
    <cfRule type="expression" dxfId="4273" priority="343" stopIfTrue="1">
      <formula>#REF!&lt;&gt;""</formula>
    </cfRule>
    <cfRule type="expression" dxfId="4272" priority="344" stopIfTrue="1">
      <formula>AND($G304="",$F304&lt;&gt;"")</formula>
    </cfRule>
  </conditionalFormatting>
  <conditionalFormatting sqref="A304:A305">
    <cfRule type="expression" dxfId="4271" priority="339" stopIfTrue="1">
      <formula>$F304=""</formula>
    </cfRule>
    <cfRule type="expression" dxfId="4270" priority="340" stopIfTrue="1">
      <formula>#REF!&lt;&gt;""</formula>
    </cfRule>
    <cfRule type="expression" dxfId="4269" priority="341" stopIfTrue="1">
      <formula>AND($G304="",$F304&lt;&gt;"")</formula>
    </cfRule>
  </conditionalFormatting>
  <conditionalFormatting sqref="A304:A305">
    <cfRule type="expression" dxfId="4268" priority="336" stopIfTrue="1">
      <formula>$F304=""</formula>
    </cfRule>
    <cfRule type="expression" dxfId="4267" priority="337" stopIfTrue="1">
      <formula>#REF!&lt;&gt;""</formula>
    </cfRule>
    <cfRule type="expression" dxfId="4266" priority="338" stopIfTrue="1">
      <formula>AND($G304="",$F304&lt;&gt;"")</formula>
    </cfRule>
  </conditionalFormatting>
  <conditionalFormatting sqref="A304:A305">
    <cfRule type="expression" dxfId="4265" priority="333" stopIfTrue="1">
      <formula>$F304=""</formula>
    </cfRule>
    <cfRule type="expression" dxfId="4264" priority="334" stopIfTrue="1">
      <formula>#REF!&lt;&gt;""</formula>
    </cfRule>
    <cfRule type="expression" dxfId="4263" priority="335" stopIfTrue="1">
      <formula>AND($G304="",$F304&lt;&gt;"")</formula>
    </cfRule>
  </conditionalFormatting>
  <conditionalFormatting sqref="A304:A305">
    <cfRule type="expression" dxfId="4262" priority="330" stopIfTrue="1">
      <formula>$F304=""</formula>
    </cfRule>
    <cfRule type="expression" dxfId="4261" priority="331" stopIfTrue="1">
      <formula>#REF!&lt;&gt;""</formula>
    </cfRule>
    <cfRule type="expression" dxfId="4260" priority="332" stopIfTrue="1">
      <formula>AND($G304="",$F304&lt;&gt;"")</formula>
    </cfRule>
  </conditionalFormatting>
  <conditionalFormatting sqref="A305">
    <cfRule type="expression" dxfId="4259" priority="327" stopIfTrue="1">
      <formula>$H305=""</formula>
    </cfRule>
    <cfRule type="expression" dxfId="4258" priority="328" stopIfTrue="1">
      <formula>#REF!&lt;&gt;""</formula>
    </cfRule>
    <cfRule type="expression" dxfId="4257" priority="329" stopIfTrue="1">
      <formula>AND(#REF!="",$H305&lt;&gt;"")</formula>
    </cfRule>
  </conditionalFormatting>
  <conditionalFormatting sqref="A305">
    <cfRule type="expression" dxfId="4256" priority="324" stopIfTrue="1">
      <formula>$H305=""</formula>
    </cfRule>
    <cfRule type="expression" dxfId="4255" priority="325" stopIfTrue="1">
      <formula>#REF!&lt;&gt;""</formula>
    </cfRule>
    <cfRule type="expression" dxfId="4254" priority="326" stopIfTrue="1">
      <formula>AND($I323="",$H305&lt;&gt;"")</formula>
    </cfRule>
  </conditionalFormatting>
  <conditionalFormatting sqref="A304:A305">
    <cfRule type="expression" dxfId="4253" priority="321" stopIfTrue="1">
      <formula>$F304=""</formula>
    </cfRule>
    <cfRule type="expression" dxfId="4252" priority="322" stopIfTrue="1">
      <formula>#REF!&lt;&gt;""</formula>
    </cfRule>
    <cfRule type="expression" dxfId="4251" priority="323" stopIfTrue="1">
      <formula>AND($G304="",$F304&lt;&gt;"")</formula>
    </cfRule>
  </conditionalFormatting>
  <conditionalFormatting sqref="A304:A305">
    <cfRule type="expression" dxfId="4250" priority="318" stopIfTrue="1">
      <formula>$F304=""</formula>
    </cfRule>
    <cfRule type="expression" dxfId="4249" priority="319" stopIfTrue="1">
      <formula>#REF!&lt;&gt;""</formula>
    </cfRule>
    <cfRule type="expression" dxfId="4248" priority="320" stopIfTrue="1">
      <formula>AND($G304="",$F304&lt;&gt;"")</formula>
    </cfRule>
  </conditionalFormatting>
  <conditionalFormatting sqref="A304:A305">
    <cfRule type="expression" dxfId="4247" priority="315" stopIfTrue="1">
      <formula>$F304=""</formula>
    </cfRule>
    <cfRule type="expression" dxfId="4246" priority="316" stopIfTrue="1">
      <formula>#REF!&lt;&gt;""</formula>
    </cfRule>
    <cfRule type="expression" dxfId="4245" priority="317" stopIfTrue="1">
      <formula>AND($G304="",$F304&lt;&gt;"")</formula>
    </cfRule>
  </conditionalFormatting>
  <conditionalFormatting sqref="A304:A305">
    <cfRule type="expression" dxfId="4244" priority="312" stopIfTrue="1">
      <formula>$F304=""</formula>
    </cfRule>
    <cfRule type="expression" dxfId="4243" priority="313" stopIfTrue="1">
      <formula>#REF!&lt;&gt;""</formula>
    </cfRule>
    <cfRule type="expression" dxfId="4242" priority="314" stopIfTrue="1">
      <formula>AND($G304="",$F304&lt;&gt;"")</formula>
    </cfRule>
  </conditionalFormatting>
  <conditionalFormatting sqref="A304:A305">
    <cfRule type="expression" dxfId="4241" priority="309" stopIfTrue="1">
      <formula>$F304=""</formula>
    </cfRule>
    <cfRule type="expression" dxfId="4240" priority="310" stopIfTrue="1">
      <formula>#REF!&lt;&gt;""</formula>
    </cfRule>
    <cfRule type="expression" dxfId="4239" priority="311" stopIfTrue="1">
      <formula>AND($G304="",$F304&lt;&gt;"")</formula>
    </cfRule>
  </conditionalFormatting>
  <conditionalFormatting sqref="A304">
    <cfRule type="expression" dxfId="4238" priority="306" stopIfTrue="1">
      <formula>$F304=""</formula>
    </cfRule>
    <cfRule type="expression" dxfId="4237" priority="307" stopIfTrue="1">
      <formula>#REF!&lt;&gt;""</formula>
    </cfRule>
    <cfRule type="expression" dxfId="4236" priority="308" stopIfTrue="1">
      <formula>AND($G304="",$F304&lt;&gt;"")</formula>
    </cfRule>
  </conditionalFormatting>
  <conditionalFormatting sqref="A304">
    <cfRule type="expression" dxfId="4235" priority="303" stopIfTrue="1">
      <formula>$F304=""</formula>
    </cfRule>
    <cfRule type="expression" dxfId="4234" priority="304" stopIfTrue="1">
      <formula>#REF!&lt;&gt;""</formula>
    </cfRule>
    <cfRule type="expression" dxfId="4233" priority="305" stopIfTrue="1">
      <formula>AND($G304="",$F304&lt;&gt;"")</formula>
    </cfRule>
  </conditionalFormatting>
  <conditionalFormatting sqref="A304">
    <cfRule type="expression" dxfId="4232" priority="300" stopIfTrue="1">
      <formula>$F304=""</formula>
    </cfRule>
    <cfRule type="expression" dxfId="4231" priority="301" stopIfTrue="1">
      <formula>#REF!&lt;&gt;""</formula>
    </cfRule>
    <cfRule type="expression" dxfId="4230" priority="302" stopIfTrue="1">
      <formula>AND($G304="",$F304&lt;&gt;"")</formula>
    </cfRule>
  </conditionalFormatting>
  <conditionalFormatting sqref="A305">
    <cfRule type="expression" dxfId="4229" priority="297" stopIfTrue="1">
      <formula>$F305=""</formula>
    </cfRule>
    <cfRule type="expression" dxfId="4228" priority="298" stopIfTrue="1">
      <formula>#REF!&lt;&gt;""</formula>
    </cfRule>
    <cfRule type="expression" dxfId="4227" priority="299" stopIfTrue="1">
      <formula>AND($G305="",$F305&lt;&gt;"")</formula>
    </cfRule>
  </conditionalFormatting>
  <conditionalFormatting sqref="A305">
    <cfRule type="expression" dxfId="4226" priority="294" stopIfTrue="1">
      <formula>$F305=""</formula>
    </cfRule>
    <cfRule type="expression" dxfId="4225" priority="295" stopIfTrue="1">
      <formula>#REF!&lt;&gt;""</formula>
    </cfRule>
    <cfRule type="expression" dxfId="4224" priority="296" stopIfTrue="1">
      <formula>AND($G305="",$F305&lt;&gt;"")</formula>
    </cfRule>
  </conditionalFormatting>
  <conditionalFormatting sqref="A305">
    <cfRule type="expression" dxfId="4223" priority="291" stopIfTrue="1">
      <formula>$F305=""</formula>
    </cfRule>
    <cfRule type="expression" dxfId="4222" priority="292" stopIfTrue="1">
      <formula>#REF!&lt;&gt;""</formula>
    </cfRule>
    <cfRule type="expression" dxfId="4221" priority="293" stopIfTrue="1">
      <formula>AND($G305="",$F305&lt;&gt;"")</formula>
    </cfRule>
  </conditionalFormatting>
  <conditionalFormatting sqref="A93:A95">
    <cfRule type="expression" dxfId="4220" priority="225" stopIfTrue="1">
      <formula>$G93=""</formula>
    </cfRule>
    <cfRule type="expression" dxfId="4219" priority="226" stopIfTrue="1">
      <formula>$I93&lt;&gt;""</formula>
    </cfRule>
    <cfRule type="expression" dxfId="4218" priority="227" stopIfTrue="1">
      <formula>AND($H93="",$G93&lt;&gt;"")</formula>
    </cfRule>
  </conditionalFormatting>
  <conditionalFormatting sqref="A93:A95">
    <cfRule type="expression" dxfId="4217" priority="222" stopIfTrue="1">
      <formula>$G93=""</formula>
    </cfRule>
    <cfRule type="expression" dxfId="4216" priority="223" stopIfTrue="1">
      <formula>#REF!&lt;&gt;""</formula>
    </cfRule>
    <cfRule type="expression" dxfId="4215" priority="224" stopIfTrue="1">
      <formula>AND($H93="",$G93&lt;&gt;"")</formula>
    </cfRule>
  </conditionalFormatting>
  <conditionalFormatting sqref="A95">
    <cfRule type="expression" dxfId="4214" priority="219" stopIfTrue="1">
      <formula>$G95=""</formula>
    </cfRule>
    <cfRule type="expression" dxfId="4213" priority="220" stopIfTrue="1">
      <formula>$I95&lt;&gt;""</formula>
    </cfRule>
    <cfRule type="expression" dxfId="4212" priority="221" stopIfTrue="1">
      <formula>AND($H95="",$G95&lt;&gt;"")</formula>
    </cfRule>
  </conditionalFormatting>
  <conditionalFormatting sqref="A95">
    <cfRule type="expression" dxfId="4211" priority="216" stopIfTrue="1">
      <formula>$G95=""</formula>
    </cfRule>
    <cfRule type="expression" dxfId="4210" priority="217" stopIfTrue="1">
      <formula>$I95&lt;&gt;""</formula>
    </cfRule>
    <cfRule type="expression" dxfId="4209" priority="218" stopIfTrue="1">
      <formula>AND($H95="",$G95&lt;&gt;"")</formula>
    </cfRule>
  </conditionalFormatting>
  <conditionalFormatting sqref="A94">
    <cfRule type="expression" dxfId="4208" priority="213" stopIfTrue="1">
      <formula>$F94=""</formula>
    </cfRule>
    <cfRule type="expression" dxfId="4207" priority="214" stopIfTrue="1">
      <formula>$H94&lt;&gt;""</formula>
    </cfRule>
    <cfRule type="expression" dxfId="4206" priority="215" stopIfTrue="1">
      <formula>AND($G94="",$F94&lt;&gt;"")</formula>
    </cfRule>
  </conditionalFormatting>
  <conditionalFormatting sqref="A94">
    <cfRule type="expression" dxfId="4205" priority="210" stopIfTrue="1">
      <formula>$F94=""</formula>
    </cfRule>
    <cfRule type="expression" dxfId="4204" priority="211" stopIfTrue="1">
      <formula>#REF!&lt;&gt;""</formula>
    </cfRule>
    <cfRule type="expression" dxfId="4203" priority="212" stopIfTrue="1">
      <formula>AND($G94="",$F94&lt;&gt;"")</formula>
    </cfRule>
  </conditionalFormatting>
  <conditionalFormatting sqref="A94">
    <cfRule type="expression" dxfId="4202" priority="207" stopIfTrue="1">
      <formula>$F94=""</formula>
    </cfRule>
    <cfRule type="expression" dxfId="4201" priority="208" stopIfTrue="1">
      <formula>$H94&lt;&gt;""</formula>
    </cfRule>
    <cfRule type="expression" dxfId="4200" priority="209" stopIfTrue="1">
      <formula>AND($G94="",$F94&lt;&gt;"")</formula>
    </cfRule>
  </conditionalFormatting>
  <conditionalFormatting sqref="A94">
    <cfRule type="expression" dxfId="4199" priority="204" stopIfTrue="1">
      <formula>$F94=""</formula>
    </cfRule>
    <cfRule type="expression" dxfId="4198" priority="205" stopIfTrue="1">
      <formula>$H94&lt;&gt;""</formula>
    </cfRule>
    <cfRule type="expression" dxfId="4197" priority="206" stopIfTrue="1">
      <formula>AND($G94="",$F94&lt;&gt;"")</formula>
    </cfRule>
  </conditionalFormatting>
  <conditionalFormatting sqref="A94:A95">
    <cfRule type="expression" dxfId="4196" priority="201" stopIfTrue="1">
      <formula>$F94=""</formula>
    </cfRule>
    <cfRule type="expression" dxfId="4195" priority="202" stopIfTrue="1">
      <formula>#REF!&lt;&gt;""</formula>
    </cfRule>
    <cfRule type="expression" dxfId="4194" priority="203" stopIfTrue="1">
      <formula>AND($G94="",$F94&lt;&gt;"")</formula>
    </cfRule>
  </conditionalFormatting>
  <conditionalFormatting sqref="A94:A95">
    <cfRule type="expression" dxfId="4193" priority="198" stopIfTrue="1">
      <formula>$F94=""</formula>
    </cfRule>
    <cfRule type="expression" dxfId="4192" priority="199" stopIfTrue="1">
      <formula>$H94&lt;&gt;""</formula>
    </cfRule>
    <cfRule type="expression" dxfId="4191" priority="200" stopIfTrue="1">
      <formula>AND($G94="",$F94&lt;&gt;"")</formula>
    </cfRule>
  </conditionalFormatting>
  <conditionalFormatting sqref="A94:A95">
    <cfRule type="expression" dxfId="4190" priority="195" stopIfTrue="1">
      <formula>$F94=""</formula>
    </cfRule>
    <cfRule type="expression" dxfId="4189" priority="196" stopIfTrue="1">
      <formula>#REF!&lt;&gt;""</formula>
    </cfRule>
    <cfRule type="expression" dxfId="4188" priority="197" stopIfTrue="1">
      <formula>AND($G94="",$F94&lt;&gt;"")</formula>
    </cfRule>
  </conditionalFormatting>
  <conditionalFormatting sqref="A95">
    <cfRule type="expression" dxfId="4187" priority="192" stopIfTrue="1">
      <formula>$F95=""</formula>
    </cfRule>
    <cfRule type="expression" dxfId="4186" priority="193" stopIfTrue="1">
      <formula>$H95&lt;&gt;""</formula>
    </cfRule>
    <cfRule type="expression" dxfId="4185" priority="194" stopIfTrue="1">
      <formula>AND($G95="",$F95&lt;&gt;"")</formula>
    </cfRule>
  </conditionalFormatting>
  <conditionalFormatting sqref="A95">
    <cfRule type="expression" dxfId="4184" priority="189" stopIfTrue="1">
      <formula>$F95=""</formula>
    </cfRule>
    <cfRule type="expression" dxfId="4183" priority="190" stopIfTrue="1">
      <formula>$H95&lt;&gt;""</formula>
    </cfRule>
    <cfRule type="expression" dxfId="4182" priority="191" stopIfTrue="1">
      <formula>AND($G95="",$F95&lt;&gt;"")</formula>
    </cfRule>
  </conditionalFormatting>
  <conditionalFormatting sqref="A94">
    <cfRule type="expression" dxfId="4181" priority="186" stopIfTrue="1">
      <formula>$F94=""</formula>
    </cfRule>
    <cfRule type="expression" dxfId="4180" priority="187" stopIfTrue="1">
      <formula>$H94&lt;&gt;""</formula>
    </cfRule>
    <cfRule type="expression" dxfId="4179" priority="188" stopIfTrue="1">
      <formula>AND($G94="",$F94&lt;&gt;"")</formula>
    </cfRule>
  </conditionalFormatting>
  <conditionalFormatting sqref="A94">
    <cfRule type="expression" dxfId="4178" priority="183" stopIfTrue="1">
      <formula>$F94=""</formula>
    </cfRule>
    <cfRule type="expression" dxfId="4177" priority="184" stopIfTrue="1">
      <formula>$H94&lt;&gt;""</formula>
    </cfRule>
    <cfRule type="expression" dxfId="4176" priority="185" stopIfTrue="1">
      <formula>AND($G94="",$F94&lt;&gt;"")</formula>
    </cfRule>
  </conditionalFormatting>
  <conditionalFormatting sqref="A94:A95">
    <cfRule type="expression" dxfId="4175" priority="180" stopIfTrue="1">
      <formula>$F94=""</formula>
    </cfRule>
    <cfRule type="expression" dxfId="4174" priority="181" stopIfTrue="1">
      <formula>$H94&lt;&gt;""</formula>
    </cfRule>
    <cfRule type="expression" dxfId="4173" priority="182" stopIfTrue="1">
      <formula>AND($G94="",$F94&lt;&gt;"")</formula>
    </cfRule>
  </conditionalFormatting>
  <conditionalFormatting sqref="A94:A95">
    <cfRule type="expression" dxfId="4172" priority="177" stopIfTrue="1">
      <formula>$F94=""</formula>
    </cfRule>
    <cfRule type="expression" dxfId="4171" priority="178" stopIfTrue="1">
      <formula>#REF!&lt;&gt;""</formula>
    </cfRule>
    <cfRule type="expression" dxfId="4170" priority="179" stopIfTrue="1">
      <formula>AND($G94="",$F94&lt;&gt;"")</formula>
    </cfRule>
  </conditionalFormatting>
  <conditionalFormatting sqref="A95">
    <cfRule type="expression" dxfId="4169" priority="174" stopIfTrue="1">
      <formula>$F95=""</formula>
    </cfRule>
    <cfRule type="expression" dxfId="4168" priority="175" stopIfTrue="1">
      <formula>$H95&lt;&gt;""</formula>
    </cfRule>
    <cfRule type="expression" dxfId="4167" priority="176" stopIfTrue="1">
      <formula>AND($G95="",$F95&lt;&gt;"")</formula>
    </cfRule>
  </conditionalFormatting>
  <conditionalFormatting sqref="A95">
    <cfRule type="expression" dxfId="4166" priority="171" stopIfTrue="1">
      <formula>$F95=""</formula>
    </cfRule>
    <cfRule type="expression" dxfId="4165" priority="172" stopIfTrue="1">
      <formula>$H95&lt;&gt;""</formula>
    </cfRule>
    <cfRule type="expression" dxfId="4164" priority="173" stopIfTrue="1">
      <formula>AND($G95="",$F95&lt;&gt;"")</formula>
    </cfRule>
  </conditionalFormatting>
  <conditionalFormatting sqref="A94">
    <cfRule type="expression" dxfId="4163" priority="168" stopIfTrue="1">
      <formula>$F94=""</formula>
    </cfRule>
    <cfRule type="expression" dxfId="4162" priority="169" stopIfTrue="1">
      <formula>$H94&lt;&gt;""</formula>
    </cfRule>
    <cfRule type="expression" dxfId="4161" priority="170" stopIfTrue="1">
      <formula>AND($G94="",$F94&lt;&gt;"")</formula>
    </cfRule>
  </conditionalFormatting>
  <conditionalFormatting sqref="A94">
    <cfRule type="expression" dxfId="4160" priority="165" stopIfTrue="1">
      <formula>$F94=""</formula>
    </cfRule>
    <cfRule type="expression" dxfId="4159" priority="166" stopIfTrue="1">
      <formula>$H94&lt;&gt;""</formula>
    </cfRule>
    <cfRule type="expression" dxfId="4158" priority="167" stopIfTrue="1">
      <formula>AND($G94="",$F94&lt;&gt;"")</formula>
    </cfRule>
  </conditionalFormatting>
  <conditionalFormatting sqref="J245">
    <cfRule type="expression" dxfId="4157" priority="163" stopIfTrue="1">
      <formula>$C245=""</formula>
    </cfRule>
    <cfRule type="expression" dxfId="4156" priority="164" stopIfTrue="1">
      <formula>$G245&lt;&gt;""</formula>
    </cfRule>
  </conditionalFormatting>
  <conditionalFormatting sqref="D42">
    <cfRule type="expression" dxfId="4155" priority="161" stopIfTrue="1">
      <formula>$C42=""</formula>
    </cfRule>
    <cfRule type="expression" dxfId="4154" priority="162" stopIfTrue="1">
      <formula>$D42&lt;&gt;""</formula>
    </cfRule>
  </conditionalFormatting>
  <conditionalFormatting sqref="C42">
    <cfRule type="expression" dxfId="4153" priority="158" stopIfTrue="1">
      <formula>$F42=""</formula>
    </cfRule>
    <cfRule type="expression" dxfId="4152" priority="159" stopIfTrue="1">
      <formula>#REF!&lt;&gt;""</formula>
    </cfRule>
    <cfRule type="expression" dxfId="4151" priority="160" stopIfTrue="1">
      <formula>AND($G42="",$F42&lt;&gt;"")</formula>
    </cfRule>
  </conditionalFormatting>
  <conditionalFormatting sqref="C42">
    <cfRule type="expression" dxfId="4150" priority="155" stopIfTrue="1">
      <formula>$F42=""</formula>
    </cfRule>
    <cfRule type="expression" dxfId="4149" priority="156" stopIfTrue="1">
      <formula>#REF!&lt;&gt;""</formula>
    </cfRule>
    <cfRule type="expression" dxfId="4148" priority="157" stopIfTrue="1">
      <formula>AND($G42="",$F42&lt;&gt;"")</formula>
    </cfRule>
  </conditionalFormatting>
  <conditionalFormatting sqref="C42">
    <cfRule type="expression" dxfId="4147" priority="152" stopIfTrue="1">
      <formula>$F42=""</formula>
    </cfRule>
    <cfRule type="expression" dxfId="4146" priority="153" stopIfTrue="1">
      <formula>#REF!&lt;&gt;""</formula>
    </cfRule>
    <cfRule type="expression" dxfId="4145" priority="154" stopIfTrue="1">
      <formula>AND($G42="",$F42&lt;&gt;"")</formula>
    </cfRule>
  </conditionalFormatting>
  <conditionalFormatting sqref="C42">
    <cfRule type="expression" dxfId="4144" priority="149" stopIfTrue="1">
      <formula>$F42=""</formula>
    </cfRule>
    <cfRule type="expression" dxfId="4143" priority="150" stopIfTrue="1">
      <formula>#REF!&lt;&gt;""</formula>
    </cfRule>
    <cfRule type="expression" dxfId="4142" priority="151" stopIfTrue="1">
      <formula>AND($G42="",$F42&lt;&gt;"")</formula>
    </cfRule>
  </conditionalFormatting>
  <conditionalFormatting sqref="C42">
    <cfRule type="expression" dxfId="4141" priority="146" stopIfTrue="1">
      <formula>$F42=""</formula>
    </cfRule>
    <cfRule type="expression" dxfId="4140" priority="147" stopIfTrue="1">
      <formula>#REF!&lt;&gt;""</formula>
    </cfRule>
    <cfRule type="expression" dxfId="4139" priority="148" stopIfTrue="1">
      <formula>AND($G42="",$F42&lt;&gt;"")</formula>
    </cfRule>
  </conditionalFormatting>
  <conditionalFormatting sqref="A182:A184">
    <cfRule type="expression" dxfId="4138" priority="143" stopIfTrue="1">
      <formula>$F182=""</formula>
    </cfRule>
    <cfRule type="expression" dxfId="4137" priority="144" stopIfTrue="1">
      <formula>#REF!&lt;&gt;""</formula>
    </cfRule>
    <cfRule type="expression" dxfId="4136" priority="145" stopIfTrue="1">
      <formula>AND($G182="",$F182&lt;&gt;"")</formula>
    </cfRule>
  </conditionalFormatting>
  <conditionalFormatting sqref="A182:A184">
    <cfRule type="expression" dxfId="4135" priority="141" stopIfTrue="1">
      <formula>$C182=""</formula>
    </cfRule>
    <cfRule type="expression" dxfId="4134" priority="142" stopIfTrue="1">
      <formula>$G182&lt;&gt;""</formula>
    </cfRule>
  </conditionalFormatting>
  <conditionalFormatting sqref="N182:N186 E182:L186">
    <cfRule type="expression" dxfId="4133" priority="139" stopIfTrue="1">
      <formula>$D182=""</formula>
    </cfRule>
    <cfRule type="expression" dxfId="4132" priority="140" stopIfTrue="1">
      <formula>AND($E182="",$D182&lt;&gt;"")</formula>
    </cfRule>
  </conditionalFormatting>
  <conditionalFormatting sqref="A182:A183">
    <cfRule type="expression" dxfId="4131" priority="136" stopIfTrue="1">
      <formula>$F182=""</formula>
    </cfRule>
    <cfRule type="expression" dxfId="4130" priority="137" stopIfTrue="1">
      <formula>#REF!&lt;&gt;""</formula>
    </cfRule>
    <cfRule type="expression" dxfId="4129" priority="138" stopIfTrue="1">
      <formula>AND($G182="",$F182&lt;&gt;"")</formula>
    </cfRule>
  </conditionalFormatting>
  <conditionalFormatting sqref="A182:A183">
    <cfRule type="expression" dxfId="4128" priority="133" stopIfTrue="1">
      <formula>$F182=""</formula>
    </cfRule>
    <cfRule type="expression" dxfId="4127" priority="134" stopIfTrue="1">
      <formula>#REF!&lt;&gt;""</formula>
    </cfRule>
    <cfRule type="expression" dxfId="4126" priority="135" stopIfTrue="1">
      <formula>AND($G182="",$F182&lt;&gt;"")</formula>
    </cfRule>
  </conditionalFormatting>
  <conditionalFormatting sqref="A182:A183">
    <cfRule type="expression" dxfId="4125" priority="130" stopIfTrue="1">
      <formula>$F182=""</formula>
    </cfRule>
    <cfRule type="expression" dxfId="4124" priority="131" stopIfTrue="1">
      <formula>#REF!&lt;&gt;""</formula>
    </cfRule>
    <cfRule type="expression" dxfId="4123" priority="132" stopIfTrue="1">
      <formula>AND($G182="",$F182&lt;&gt;"")</formula>
    </cfRule>
  </conditionalFormatting>
  <conditionalFormatting sqref="A182:A183">
    <cfRule type="expression" dxfId="4122" priority="127" stopIfTrue="1">
      <formula>$F182=""</formula>
    </cfRule>
    <cfRule type="expression" dxfId="4121" priority="128" stopIfTrue="1">
      <formula>#REF!&lt;&gt;""</formula>
    </cfRule>
    <cfRule type="expression" dxfId="4120" priority="129" stopIfTrue="1">
      <formula>AND($G182="",$F182&lt;&gt;"")</formula>
    </cfRule>
  </conditionalFormatting>
  <conditionalFormatting sqref="A184">
    <cfRule type="expression" dxfId="4119" priority="125" stopIfTrue="1">
      <formula>$C184=""</formula>
    </cfRule>
    <cfRule type="expression" dxfId="4118" priority="126" stopIfTrue="1">
      <formula>$G184&lt;&gt;""</formula>
    </cfRule>
  </conditionalFormatting>
  <conditionalFormatting sqref="A184">
    <cfRule type="expression" dxfId="4117" priority="122" stopIfTrue="1">
      <formula>$F184=""</formula>
    </cfRule>
    <cfRule type="expression" dxfId="4116" priority="123" stopIfTrue="1">
      <formula>#REF!&lt;&gt;""</formula>
    </cfRule>
    <cfRule type="expression" dxfId="4115" priority="124" stopIfTrue="1">
      <formula>AND($G184="",$F184&lt;&gt;"")</formula>
    </cfRule>
  </conditionalFormatting>
  <conditionalFormatting sqref="A184">
    <cfRule type="expression" dxfId="4114" priority="119" stopIfTrue="1">
      <formula>$F184=""</formula>
    </cfRule>
    <cfRule type="expression" dxfId="4113" priority="120" stopIfTrue="1">
      <formula>#REF!&lt;&gt;""</formula>
    </cfRule>
    <cfRule type="expression" dxfId="4112" priority="121" stopIfTrue="1">
      <formula>AND($G184="",$F184&lt;&gt;"")</formula>
    </cfRule>
  </conditionalFormatting>
  <conditionalFormatting sqref="A184">
    <cfRule type="expression" dxfId="4111" priority="117" stopIfTrue="1">
      <formula>$C184=""</formula>
    </cfRule>
    <cfRule type="expression" dxfId="4110" priority="118" stopIfTrue="1">
      <formula>$G184&lt;&gt;""</formula>
    </cfRule>
  </conditionalFormatting>
  <conditionalFormatting sqref="A184">
    <cfRule type="expression" dxfId="4109" priority="114" stopIfTrue="1">
      <formula>$F184=""</formula>
    </cfRule>
    <cfRule type="expression" dxfId="4108" priority="115" stopIfTrue="1">
      <formula>#REF!&lt;&gt;""</formula>
    </cfRule>
    <cfRule type="expression" dxfId="4107" priority="116" stopIfTrue="1">
      <formula>AND($G184="",$F184&lt;&gt;"")</formula>
    </cfRule>
  </conditionalFormatting>
  <conditionalFormatting sqref="A184">
    <cfRule type="expression" dxfId="4106" priority="112" stopIfTrue="1">
      <formula>$C184=""</formula>
    </cfRule>
    <cfRule type="expression" dxfId="4105" priority="113" stopIfTrue="1">
      <formula>$G184&lt;&gt;""</formula>
    </cfRule>
  </conditionalFormatting>
  <conditionalFormatting sqref="A182:A183">
    <cfRule type="expression" dxfId="4104" priority="109" stopIfTrue="1">
      <formula>$F182=""</formula>
    </cfRule>
    <cfRule type="expression" dxfId="4103" priority="110" stopIfTrue="1">
      <formula>#REF!&lt;&gt;""</formula>
    </cfRule>
    <cfRule type="expression" dxfId="4102" priority="111" stopIfTrue="1">
      <formula>AND($G182="",$F182&lt;&gt;"")</formula>
    </cfRule>
  </conditionalFormatting>
  <conditionalFormatting sqref="A182:A183">
    <cfRule type="expression" dxfId="4101" priority="106" stopIfTrue="1">
      <formula>$F182=""</formula>
    </cfRule>
    <cfRule type="expression" dxfId="4100" priority="107" stopIfTrue="1">
      <formula>#REF!&lt;&gt;""</formula>
    </cfRule>
    <cfRule type="expression" dxfId="4099" priority="108" stopIfTrue="1">
      <formula>AND($G182="",$F182&lt;&gt;"")</formula>
    </cfRule>
  </conditionalFormatting>
  <conditionalFormatting sqref="A182:A183">
    <cfRule type="expression" dxfId="4098" priority="103" stopIfTrue="1">
      <formula>$F182=""</formula>
    </cfRule>
    <cfRule type="expression" dxfId="4097" priority="104" stopIfTrue="1">
      <formula>#REF!&lt;&gt;""</formula>
    </cfRule>
    <cfRule type="expression" dxfId="4096" priority="105" stopIfTrue="1">
      <formula>AND($G182="",$F182&lt;&gt;"")</formula>
    </cfRule>
  </conditionalFormatting>
  <conditionalFormatting sqref="A182:A183">
    <cfRule type="expression" dxfId="4095" priority="100" stopIfTrue="1">
      <formula>$F182=""</formula>
    </cfRule>
    <cfRule type="expression" dxfId="4094" priority="101" stopIfTrue="1">
      <formula>#REF!&lt;&gt;""</formula>
    </cfRule>
    <cfRule type="expression" dxfId="4093" priority="102" stopIfTrue="1">
      <formula>AND($G182="",$F182&lt;&gt;"")</formula>
    </cfRule>
  </conditionalFormatting>
  <conditionalFormatting sqref="A182:A183">
    <cfRule type="expression" dxfId="4092" priority="97" stopIfTrue="1">
      <formula>$F182=""</formula>
    </cfRule>
    <cfRule type="expression" dxfId="4091" priority="98" stopIfTrue="1">
      <formula>#REF!&lt;&gt;""</formula>
    </cfRule>
    <cfRule type="expression" dxfId="4090" priority="99" stopIfTrue="1">
      <formula>AND($G182="",$F182&lt;&gt;"")</formula>
    </cfRule>
  </conditionalFormatting>
  <conditionalFormatting sqref="A182">
    <cfRule type="expression" dxfId="4089" priority="94" stopIfTrue="1">
      <formula>$F182=""</formula>
    </cfRule>
    <cfRule type="expression" dxfId="4088" priority="95" stopIfTrue="1">
      <formula>#REF!&lt;&gt;""</formula>
    </cfRule>
    <cfRule type="expression" dxfId="4087" priority="96" stopIfTrue="1">
      <formula>AND($G182="",$F182&lt;&gt;"")</formula>
    </cfRule>
  </conditionalFormatting>
  <conditionalFormatting sqref="A182">
    <cfRule type="expression" dxfId="4086" priority="91" stopIfTrue="1">
      <formula>$F182=""</formula>
    </cfRule>
    <cfRule type="expression" dxfId="4085" priority="92" stopIfTrue="1">
      <formula>#REF!&lt;&gt;""</formula>
    </cfRule>
    <cfRule type="expression" dxfId="4084" priority="93" stopIfTrue="1">
      <formula>AND($G182="",$F182&lt;&gt;"")</formula>
    </cfRule>
  </conditionalFormatting>
  <conditionalFormatting sqref="A182">
    <cfRule type="expression" dxfId="4083" priority="88" stopIfTrue="1">
      <formula>$F182=""</formula>
    </cfRule>
    <cfRule type="expression" dxfId="4082" priority="89" stopIfTrue="1">
      <formula>#REF!&lt;&gt;""</formula>
    </cfRule>
    <cfRule type="expression" dxfId="4081" priority="90" stopIfTrue="1">
      <formula>AND($G182="",$F182&lt;&gt;"")</formula>
    </cfRule>
  </conditionalFormatting>
  <conditionalFormatting sqref="A182:A183">
    <cfRule type="expression" dxfId="4080" priority="85" stopIfTrue="1">
      <formula>$F182=""</formula>
    </cfRule>
    <cfRule type="expression" dxfId="4079" priority="86" stopIfTrue="1">
      <formula>#REF!&lt;&gt;""</formula>
    </cfRule>
    <cfRule type="expression" dxfId="4078" priority="87" stopIfTrue="1">
      <formula>AND($G182="",$F182&lt;&gt;"")</formula>
    </cfRule>
  </conditionalFormatting>
  <conditionalFormatting sqref="A182:A183">
    <cfRule type="expression" dxfId="4077" priority="82" stopIfTrue="1">
      <formula>$F182=""</formula>
    </cfRule>
    <cfRule type="expression" dxfId="4076" priority="83" stopIfTrue="1">
      <formula>#REF!&lt;&gt;""</formula>
    </cfRule>
    <cfRule type="expression" dxfId="4075" priority="84" stopIfTrue="1">
      <formula>AND($G182="",$F182&lt;&gt;"")</formula>
    </cfRule>
  </conditionalFormatting>
  <conditionalFormatting sqref="A182">
    <cfRule type="expression" dxfId="4074" priority="79" stopIfTrue="1">
      <formula>$F182=""</formula>
    </cfRule>
    <cfRule type="expression" dxfId="4073" priority="80" stopIfTrue="1">
      <formula>#REF!&lt;&gt;""</formula>
    </cfRule>
    <cfRule type="expression" dxfId="4072" priority="81" stopIfTrue="1">
      <formula>AND($G182="",$F182&lt;&gt;"")</formula>
    </cfRule>
  </conditionalFormatting>
  <conditionalFormatting sqref="A182">
    <cfRule type="expression" dxfId="4071" priority="76" stopIfTrue="1">
      <formula>$F182=""</formula>
    </cfRule>
    <cfRule type="expression" dxfId="4070" priority="77" stopIfTrue="1">
      <formula>#REF!&lt;&gt;""</formula>
    </cfRule>
    <cfRule type="expression" dxfId="4069" priority="78" stopIfTrue="1">
      <formula>AND($G182="",$F182&lt;&gt;"")</formula>
    </cfRule>
  </conditionalFormatting>
  <conditionalFormatting sqref="A182">
    <cfRule type="expression" dxfId="4068" priority="73" stopIfTrue="1">
      <formula>$F182=""</formula>
    </cfRule>
    <cfRule type="expression" dxfId="4067" priority="74" stopIfTrue="1">
      <formula>#REF!&lt;&gt;""</formula>
    </cfRule>
    <cfRule type="expression" dxfId="4066" priority="75" stopIfTrue="1">
      <formula>AND($G182="",$F182&lt;&gt;"")</formula>
    </cfRule>
  </conditionalFormatting>
  <conditionalFormatting sqref="A182:A183">
    <cfRule type="expression" dxfId="4065" priority="71" stopIfTrue="1">
      <formula>$C182=""</formula>
    </cfRule>
    <cfRule type="expression" dxfId="4064" priority="72" stopIfTrue="1">
      <formula>$G182&lt;&gt;""</formula>
    </cfRule>
  </conditionalFormatting>
  <conditionalFormatting sqref="A182:A183">
    <cfRule type="expression" dxfId="4063" priority="69" stopIfTrue="1">
      <formula>$C182=""</formula>
    </cfRule>
    <cfRule type="expression" dxfId="4062" priority="70" stopIfTrue="1">
      <formula>$E182&lt;&gt;""</formula>
    </cfRule>
  </conditionalFormatting>
  <conditionalFormatting sqref="A182:A183">
    <cfRule type="expression" dxfId="4061" priority="66" stopIfTrue="1">
      <formula>$F182=""</formula>
    </cfRule>
    <cfRule type="expression" dxfId="4060" priority="67" stopIfTrue="1">
      <formula>#REF!&lt;&gt;""</formula>
    </cfRule>
    <cfRule type="expression" dxfId="4059" priority="68" stopIfTrue="1">
      <formula>AND($G182="",$F182&lt;&gt;"")</formula>
    </cfRule>
  </conditionalFormatting>
  <conditionalFormatting sqref="A182:A183">
    <cfRule type="expression" dxfId="4058" priority="63" stopIfTrue="1">
      <formula>$F182=""</formula>
    </cfRule>
    <cfRule type="expression" dxfId="4057" priority="64" stopIfTrue="1">
      <formula>#REF!&lt;&gt;""</formula>
    </cfRule>
    <cfRule type="expression" dxfId="4056" priority="65" stopIfTrue="1">
      <formula>AND($G182="",$F182&lt;&gt;"")</formula>
    </cfRule>
  </conditionalFormatting>
  <conditionalFormatting sqref="A182:A183">
    <cfRule type="expression" dxfId="4055" priority="60" stopIfTrue="1">
      <formula>$F182=""</formula>
    </cfRule>
    <cfRule type="expression" dxfId="4054" priority="61" stopIfTrue="1">
      <formula>#REF!&lt;&gt;""</formula>
    </cfRule>
    <cfRule type="expression" dxfId="4053" priority="62" stopIfTrue="1">
      <formula>AND($G182="",$F182&lt;&gt;"")</formula>
    </cfRule>
  </conditionalFormatting>
  <conditionalFormatting sqref="A182:A183">
    <cfRule type="expression" dxfId="4052" priority="57" stopIfTrue="1">
      <formula>$F182=""</formula>
    </cfRule>
    <cfRule type="expression" dxfId="4051" priority="58" stopIfTrue="1">
      <formula>#REF!&lt;&gt;""</formula>
    </cfRule>
    <cfRule type="expression" dxfId="4050" priority="59" stopIfTrue="1">
      <formula>AND($G182="",$F182&lt;&gt;"")</formula>
    </cfRule>
  </conditionalFormatting>
  <conditionalFormatting sqref="A182:A183">
    <cfRule type="expression" dxfId="4049" priority="54" stopIfTrue="1">
      <formula>$F182=""</formula>
    </cfRule>
    <cfRule type="expression" dxfId="4048" priority="55" stopIfTrue="1">
      <formula>#REF!&lt;&gt;""</formula>
    </cfRule>
    <cfRule type="expression" dxfId="4047" priority="56" stopIfTrue="1">
      <formula>AND($G182="",$F182&lt;&gt;"")</formula>
    </cfRule>
  </conditionalFormatting>
  <conditionalFormatting sqref="A182:A183">
    <cfRule type="expression" dxfId="4046" priority="51" stopIfTrue="1">
      <formula>$F182=""</formula>
    </cfRule>
    <cfRule type="expression" dxfId="4045" priority="52" stopIfTrue="1">
      <formula>#REF!&lt;&gt;""</formula>
    </cfRule>
    <cfRule type="expression" dxfId="4044" priority="53" stopIfTrue="1">
      <formula>AND($G182="",$F182&lt;&gt;"")</formula>
    </cfRule>
  </conditionalFormatting>
  <conditionalFormatting sqref="A182:A183">
    <cfRule type="expression" dxfId="4043" priority="48" stopIfTrue="1">
      <formula>$F182=""</formula>
    </cfRule>
    <cfRule type="expression" dxfId="4042" priority="49" stopIfTrue="1">
      <formula>#REF!&lt;&gt;""</formula>
    </cfRule>
    <cfRule type="expression" dxfId="4041" priority="50" stopIfTrue="1">
      <formula>AND($G182="",$F182&lt;&gt;"")</formula>
    </cfRule>
  </conditionalFormatting>
  <conditionalFormatting sqref="A182:A183">
    <cfRule type="expression" dxfId="4040" priority="45" stopIfTrue="1">
      <formula>$F182=""</formula>
    </cfRule>
    <cfRule type="expression" dxfId="4039" priority="46" stopIfTrue="1">
      <formula>#REF!&lt;&gt;""</formula>
    </cfRule>
    <cfRule type="expression" dxfId="4038" priority="47" stopIfTrue="1">
      <formula>AND($G182="",$F182&lt;&gt;"")</formula>
    </cfRule>
  </conditionalFormatting>
  <conditionalFormatting sqref="A182:A183">
    <cfRule type="expression" dxfId="4037" priority="42" stopIfTrue="1">
      <formula>$F182=""</formula>
    </cfRule>
    <cfRule type="expression" dxfId="4036" priority="43" stopIfTrue="1">
      <formula>#REF!&lt;&gt;""</formula>
    </cfRule>
    <cfRule type="expression" dxfId="4035" priority="44" stopIfTrue="1">
      <formula>AND($G182="",$F182&lt;&gt;"")</formula>
    </cfRule>
  </conditionalFormatting>
  <conditionalFormatting sqref="A182:A183">
    <cfRule type="expression" dxfId="4034" priority="39" stopIfTrue="1">
      <formula>$F182=""</formula>
    </cfRule>
    <cfRule type="expression" dxfId="4033" priority="40" stopIfTrue="1">
      <formula>#REF!&lt;&gt;""</formula>
    </cfRule>
    <cfRule type="expression" dxfId="4032" priority="41" stopIfTrue="1">
      <formula>AND($G182="",$F182&lt;&gt;"")</formula>
    </cfRule>
  </conditionalFormatting>
  <conditionalFormatting sqref="A182">
    <cfRule type="expression" dxfId="4031" priority="36" stopIfTrue="1">
      <formula>$F182=""</formula>
    </cfRule>
    <cfRule type="expression" dxfId="4030" priority="37" stopIfTrue="1">
      <formula>#REF!&lt;&gt;""</formula>
    </cfRule>
    <cfRule type="expression" dxfId="4029" priority="38" stopIfTrue="1">
      <formula>AND($G182="",$F182&lt;&gt;"")</formula>
    </cfRule>
  </conditionalFormatting>
  <conditionalFormatting sqref="A182">
    <cfRule type="expression" dxfId="4028" priority="33" stopIfTrue="1">
      <formula>$F182=""</formula>
    </cfRule>
    <cfRule type="expression" dxfId="4027" priority="34" stopIfTrue="1">
      <formula>#REF!&lt;&gt;""</formula>
    </cfRule>
    <cfRule type="expression" dxfId="4026" priority="35" stopIfTrue="1">
      <formula>AND($G182="",$F182&lt;&gt;"")</formula>
    </cfRule>
  </conditionalFormatting>
  <conditionalFormatting sqref="A182">
    <cfRule type="expression" dxfId="4025" priority="30" stopIfTrue="1">
      <formula>$F182=""</formula>
    </cfRule>
    <cfRule type="expression" dxfId="4024" priority="31" stopIfTrue="1">
      <formula>#REF!&lt;&gt;""</formula>
    </cfRule>
    <cfRule type="expression" dxfId="4023" priority="32" stopIfTrue="1">
      <formula>AND($G182="",$F182&lt;&gt;"")</formula>
    </cfRule>
  </conditionalFormatting>
  <conditionalFormatting sqref="A182:A183">
    <cfRule type="expression" dxfId="4022" priority="27" stopIfTrue="1">
      <formula>$F182=""</formula>
    </cfRule>
    <cfRule type="expression" dxfId="4021" priority="28" stopIfTrue="1">
      <formula>#REF!&lt;&gt;""</formula>
    </cfRule>
    <cfRule type="expression" dxfId="4020" priority="29" stopIfTrue="1">
      <formula>AND($G182="",$F182&lt;&gt;"")</formula>
    </cfRule>
  </conditionalFormatting>
  <conditionalFormatting sqref="A182:A183">
    <cfRule type="expression" dxfId="4019" priority="24" stopIfTrue="1">
      <formula>$F182=""</formula>
    </cfRule>
    <cfRule type="expression" dxfId="4018" priority="25" stopIfTrue="1">
      <formula>#REF!&lt;&gt;""</formula>
    </cfRule>
    <cfRule type="expression" dxfId="4017" priority="26" stopIfTrue="1">
      <formula>AND($G182="",$F182&lt;&gt;"")</formula>
    </cfRule>
  </conditionalFormatting>
  <conditionalFormatting sqref="A182">
    <cfRule type="expression" dxfId="4016" priority="21" stopIfTrue="1">
      <formula>$F182=""</formula>
    </cfRule>
    <cfRule type="expression" dxfId="4015" priority="22" stopIfTrue="1">
      <formula>#REF!&lt;&gt;""</formula>
    </cfRule>
    <cfRule type="expression" dxfId="4014" priority="23" stopIfTrue="1">
      <formula>AND($G182="",$F182&lt;&gt;"")</formula>
    </cfRule>
  </conditionalFormatting>
  <conditionalFormatting sqref="A182">
    <cfRule type="expression" dxfId="4013" priority="18" stopIfTrue="1">
      <formula>$F182=""</formula>
    </cfRule>
    <cfRule type="expression" dxfId="4012" priority="19" stopIfTrue="1">
      <formula>#REF!&lt;&gt;""</formula>
    </cfRule>
    <cfRule type="expression" dxfId="4011" priority="20" stopIfTrue="1">
      <formula>AND($G182="",$F182&lt;&gt;"")</formula>
    </cfRule>
  </conditionalFormatting>
  <conditionalFormatting sqref="A182">
    <cfRule type="expression" dxfId="4010" priority="15" stopIfTrue="1">
      <formula>$F182=""</formula>
    </cfRule>
    <cfRule type="expression" dxfId="4009" priority="16" stopIfTrue="1">
      <formula>#REF!&lt;&gt;""</formula>
    </cfRule>
    <cfRule type="expression" dxfId="4008" priority="17" stopIfTrue="1">
      <formula>AND($G182="",$F182&lt;&gt;"")</formula>
    </cfRule>
  </conditionalFormatting>
  <conditionalFormatting sqref="A183">
    <cfRule type="expression" dxfId="4007" priority="12" stopIfTrue="1">
      <formula>$F183=""</formula>
    </cfRule>
    <cfRule type="expression" dxfId="4006" priority="13" stopIfTrue="1">
      <formula>#REF!&lt;&gt;""</formula>
    </cfRule>
    <cfRule type="expression" dxfId="4005" priority="14" stopIfTrue="1">
      <formula>AND($G183="",$F183&lt;&gt;"")</formula>
    </cfRule>
  </conditionalFormatting>
  <conditionalFormatting sqref="A183">
    <cfRule type="expression" dxfId="4004" priority="9" stopIfTrue="1">
      <formula>$F183=""</formula>
    </cfRule>
    <cfRule type="expression" dxfId="4003" priority="10" stopIfTrue="1">
      <formula>#REF!&lt;&gt;""</formula>
    </cfRule>
    <cfRule type="expression" dxfId="4002" priority="11" stopIfTrue="1">
      <formula>AND($G183="",$F183&lt;&gt;"")</formula>
    </cfRule>
  </conditionalFormatting>
  <conditionalFormatting sqref="A183">
    <cfRule type="expression" dxfId="4001" priority="6" stopIfTrue="1">
      <formula>$F183=""</formula>
    </cfRule>
    <cfRule type="expression" dxfId="4000" priority="7" stopIfTrue="1">
      <formula>#REF!&lt;&gt;""</formula>
    </cfRule>
    <cfRule type="expression" dxfId="3999" priority="8" stopIfTrue="1">
      <formula>AND($G183="",$F183&lt;&gt;"")</formula>
    </cfRule>
  </conditionalFormatting>
  <conditionalFormatting sqref="A180:A181">
    <cfRule type="expression" dxfId="3998" priority="4" stopIfTrue="1">
      <formula>$C180=""</formula>
    </cfRule>
    <cfRule type="expression" dxfId="3997" priority="5" stopIfTrue="1">
      <formula>$G180&lt;&gt;""</formula>
    </cfRule>
  </conditionalFormatting>
  <conditionalFormatting sqref="A180:A181">
    <cfRule type="expression" dxfId="3996" priority="1" stopIfTrue="1">
      <formula>$F180=""</formula>
    </cfRule>
    <cfRule type="expression" dxfId="3995" priority="2" stopIfTrue="1">
      <formula>#REF!&lt;&gt;""</formula>
    </cfRule>
    <cfRule type="expression" dxfId="3994" priority="3" stopIfTrue="1">
      <formula>AND($G180="",$F180&lt;&gt;"")</formula>
    </cfRule>
  </conditionalFormatting>
  <hyperlinks>
    <hyperlink ref="A29" location="sub_10000" display="sub_10000"/>
    <hyperlink ref="A229" location="sub_10000" display="sub_10000"/>
    <hyperlink ref="A163" location="sub_10000" display="sub_10000"/>
    <hyperlink ref="A210" location="sub_10000" display="sub_10000"/>
  </hyperlinks>
  <pageMargins left="0.59055118110236227" right="0" top="0.19685039370078741" bottom="0" header="0.19685039370078741" footer="0.51181102362204722"/>
  <pageSetup paperSize="9" scale="33" orientation="portrait" r:id="rId1"/>
  <headerFooter alignWithMargins="0"/>
  <rowBreaks count="3" manualBreakCount="3">
    <brk id="284" max="12" man="1"/>
    <brk id="352" max="12" man="1"/>
    <brk id="418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5"/>
  <dimension ref="A1:IV458"/>
  <sheetViews>
    <sheetView view="pageBreakPreview" topLeftCell="A106" zoomScale="75" zoomScaleSheetLayoutView="75" workbookViewId="0">
      <selection activeCell="I117" sqref="I117"/>
    </sheetView>
  </sheetViews>
  <sheetFormatPr defaultColWidth="8.85546875" defaultRowHeight="18.75"/>
  <cols>
    <col min="1" max="1" width="129.7109375" style="178" customWidth="1"/>
    <col min="2" max="2" width="6" style="51" customWidth="1"/>
    <col min="3" max="4" width="5.7109375" style="51" customWidth="1"/>
    <col min="5" max="5" width="7" style="51" customWidth="1"/>
    <col min="6" max="6" width="6.7109375" style="51" customWidth="1"/>
    <col min="7" max="7" width="13" style="51" customWidth="1"/>
    <col min="8" max="8" width="7.140625" style="51" customWidth="1"/>
    <col min="9" max="9" width="19.5703125" style="629" customWidth="1"/>
    <col min="10" max="10" width="17.28515625" style="126" customWidth="1"/>
    <col min="11" max="11" width="17" style="126" customWidth="1"/>
    <col min="12" max="12" width="16.5703125" style="304" customWidth="1"/>
    <col min="13" max="13" width="15.85546875" style="128" customWidth="1"/>
    <col min="14" max="14" width="13.85546875" style="128" customWidth="1"/>
    <col min="15" max="15" width="11.28515625" style="128" customWidth="1"/>
    <col min="16" max="16" width="13.7109375" style="51" customWidth="1"/>
    <col min="17" max="16384" width="8.85546875" style="51"/>
  </cols>
  <sheetData>
    <row r="1" spans="1:24" ht="48.75" customHeight="1">
      <c r="A1" s="177"/>
      <c r="G1" s="435"/>
      <c r="H1" s="435"/>
      <c r="I1" s="627" t="s">
        <v>370</v>
      </c>
      <c r="J1" s="627"/>
      <c r="K1" s="628"/>
      <c r="L1" s="359"/>
      <c r="M1" s="334"/>
      <c r="N1" s="334"/>
    </row>
    <row r="2" spans="1:24" ht="99.6" customHeight="1">
      <c r="A2" s="177"/>
      <c r="G2" s="303"/>
      <c r="H2" s="303"/>
      <c r="I2" s="707" t="s">
        <v>408</v>
      </c>
      <c r="J2" s="707"/>
      <c r="K2" s="707"/>
      <c r="L2" s="303"/>
      <c r="M2" s="334"/>
      <c r="N2" s="334"/>
    </row>
    <row r="3" spans="1:24" ht="87" customHeight="1">
      <c r="A3" s="708" t="s">
        <v>451</v>
      </c>
      <c r="B3" s="708"/>
      <c r="C3" s="708"/>
      <c r="D3" s="708"/>
      <c r="E3" s="708"/>
      <c r="F3" s="708"/>
      <c r="G3" s="708"/>
      <c r="H3" s="708"/>
      <c r="I3" s="708"/>
      <c r="J3" s="708"/>
      <c r="K3" s="708"/>
      <c r="L3" s="302"/>
    </row>
    <row r="4" spans="1:24" ht="18" customHeight="1">
      <c r="K4" s="597" t="s">
        <v>111</v>
      </c>
      <c r="L4" s="348"/>
    </row>
    <row r="5" spans="1:24" ht="25.5" customHeight="1">
      <c r="A5" s="709" t="s">
        <v>115</v>
      </c>
      <c r="B5" s="709" t="s">
        <v>116</v>
      </c>
      <c r="C5" s="709" t="s">
        <v>117</v>
      </c>
      <c r="D5" s="711" t="s">
        <v>118</v>
      </c>
      <c r="E5" s="712"/>
      <c r="F5" s="712"/>
      <c r="G5" s="713"/>
      <c r="H5" s="709" t="s">
        <v>119</v>
      </c>
      <c r="I5" s="694" t="s">
        <v>104</v>
      </c>
      <c r="J5" s="695"/>
      <c r="K5" s="696"/>
      <c r="L5" s="706"/>
    </row>
    <row r="6" spans="1:24" ht="76.5" customHeight="1">
      <c r="A6" s="710"/>
      <c r="B6" s="710"/>
      <c r="C6" s="710"/>
      <c r="D6" s="714"/>
      <c r="E6" s="715"/>
      <c r="F6" s="715"/>
      <c r="G6" s="716"/>
      <c r="H6" s="710"/>
      <c r="I6" s="630" t="s">
        <v>376</v>
      </c>
      <c r="J6" s="630" t="s">
        <v>377</v>
      </c>
      <c r="K6" s="630" t="s">
        <v>407</v>
      </c>
      <c r="L6" s="706"/>
    </row>
    <row r="7" spans="1:24">
      <c r="A7" s="31">
        <v>1</v>
      </c>
      <c r="B7" s="31">
        <v>2</v>
      </c>
      <c r="C7" s="31">
        <v>3</v>
      </c>
      <c r="D7" s="31">
        <v>4</v>
      </c>
      <c r="E7" s="31">
        <v>5</v>
      </c>
      <c r="F7" s="31">
        <v>6</v>
      </c>
      <c r="G7" s="31">
        <v>7</v>
      </c>
      <c r="H7" s="31">
        <v>8</v>
      </c>
      <c r="I7" s="655">
        <v>9</v>
      </c>
      <c r="J7" s="655">
        <v>10</v>
      </c>
      <c r="K7" s="656">
        <v>11</v>
      </c>
    </row>
    <row r="8" spans="1:24">
      <c r="A8" s="108" t="s">
        <v>114</v>
      </c>
      <c r="B8" s="2"/>
      <c r="C8" s="2"/>
      <c r="D8" s="2"/>
      <c r="E8" s="2"/>
      <c r="F8" s="2"/>
      <c r="G8" s="2" t="s">
        <v>146</v>
      </c>
      <c r="H8" s="2" t="s">
        <v>146</v>
      </c>
      <c r="I8" s="26">
        <f>I9+I142+I172+I211+I241+I319+I350+I404+I416+I424+I432+I447+I236</f>
        <v>155621.94010999997</v>
      </c>
      <c r="J8" s="26">
        <f>J9+J142+J172+J211+J241+J319+J350+J404+J416+J424+J432+J447+J236</f>
        <v>138538.39356999999</v>
      </c>
      <c r="K8" s="26">
        <f>K9+K142+K172+K211+K241+K319+K350+K404+K416+K424+K432+K447+K236</f>
        <v>135529.32399999999</v>
      </c>
      <c r="L8" s="390">
        <v>155621.98616</v>
      </c>
      <c r="M8" s="465">
        <v>138538.36356999999</v>
      </c>
      <c r="N8" s="391">
        <v>135529.29999999999</v>
      </c>
      <c r="O8" s="127"/>
      <c r="P8" s="99"/>
    </row>
    <row r="9" spans="1:24">
      <c r="A9" s="108" t="s">
        <v>121</v>
      </c>
      <c r="B9" s="2" t="s">
        <v>123</v>
      </c>
      <c r="C9" s="2"/>
      <c r="D9" s="2"/>
      <c r="E9" s="2"/>
      <c r="F9" s="2"/>
      <c r="G9" s="2" t="s">
        <v>146</v>
      </c>
      <c r="H9" s="2" t="s">
        <v>146</v>
      </c>
      <c r="I9" s="9">
        <f>I10+I16+I84+I98+I104</f>
        <v>30251.604500000001</v>
      </c>
      <c r="J9" s="9">
        <f>J10+J16+J84+J98+J104</f>
        <v>30640.100000000002</v>
      </c>
      <c r="K9" s="9">
        <f>K10+K16+K84+K98+K104</f>
        <v>30725.494000000002</v>
      </c>
      <c r="L9" s="335">
        <f>L8-I8</f>
        <v>4.6050000033574179E-2</v>
      </c>
      <c r="M9" s="335">
        <f>M8-J8</f>
        <v>-2.9999999998835847E-2</v>
      </c>
      <c r="N9" s="335">
        <f>N8-K8</f>
        <v>-2.4000000004889444E-2</v>
      </c>
      <c r="O9" s="336"/>
      <c r="P9" s="126"/>
    </row>
    <row r="10" spans="1:24" ht="37.5" customHeight="1">
      <c r="A10" s="108" t="s">
        <v>217</v>
      </c>
      <c r="B10" s="2" t="s">
        <v>123</v>
      </c>
      <c r="C10" s="11" t="s">
        <v>148</v>
      </c>
      <c r="D10" s="2"/>
      <c r="E10" s="2"/>
      <c r="F10" s="2"/>
      <c r="G10" s="2"/>
      <c r="H10" s="2"/>
      <c r="I10" s="9">
        <f>I12</f>
        <v>1281.9000000000001</v>
      </c>
      <c r="J10" s="554">
        <f>J12</f>
        <v>1281.9000000000001</v>
      </c>
      <c r="K10" s="554">
        <f>K12</f>
        <v>1281.8940000000002</v>
      </c>
      <c r="L10" s="390"/>
      <c r="M10" s="390"/>
      <c r="N10" s="390"/>
    </row>
    <row r="11" spans="1:24" ht="24" customHeight="1">
      <c r="A11" s="188" t="s">
        <v>203</v>
      </c>
      <c r="B11" s="2" t="s">
        <v>123</v>
      </c>
      <c r="C11" s="11" t="s">
        <v>148</v>
      </c>
      <c r="D11" s="8" t="s">
        <v>214</v>
      </c>
      <c r="E11" s="2"/>
      <c r="F11" s="2"/>
      <c r="G11" s="2"/>
      <c r="H11" s="2"/>
      <c r="I11" s="9">
        <f>I12</f>
        <v>1281.9000000000001</v>
      </c>
      <c r="J11" s="554">
        <f>J12</f>
        <v>1281.9000000000001</v>
      </c>
      <c r="K11" s="554">
        <f>K12</f>
        <v>1281.8940000000002</v>
      </c>
      <c r="L11" s="335"/>
    </row>
    <row r="12" spans="1:24">
      <c r="A12" s="188" t="s">
        <v>204</v>
      </c>
      <c r="B12" s="2" t="s">
        <v>123</v>
      </c>
      <c r="C12" s="11" t="s">
        <v>148</v>
      </c>
      <c r="D12" s="8" t="s">
        <v>214</v>
      </c>
      <c r="E12" s="2">
        <v>1</v>
      </c>
      <c r="F12" s="2"/>
      <c r="G12" s="2"/>
      <c r="H12" s="2"/>
      <c r="I12" s="9">
        <f t="shared" ref="I12:K13" si="0">I13</f>
        <v>1281.9000000000001</v>
      </c>
      <c r="J12" s="554">
        <f t="shared" si="0"/>
        <v>1281.9000000000001</v>
      </c>
      <c r="K12" s="554">
        <f t="shared" si="0"/>
        <v>1281.8940000000002</v>
      </c>
      <c r="L12" s="335"/>
      <c r="M12" s="127"/>
    </row>
    <row r="13" spans="1:24">
      <c r="A13" s="158" t="s">
        <v>384</v>
      </c>
      <c r="B13" s="2" t="s">
        <v>123</v>
      </c>
      <c r="C13" s="11" t="s">
        <v>148</v>
      </c>
      <c r="D13" s="8" t="s">
        <v>214</v>
      </c>
      <c r="E13" s="14" t="s">
        <v>112</v>
      </c>
      <c r="F13" s="14" t="s">
        <v>87</v>
      </c>
      <c r="G13" s="8" t="s">
        <v>241</v>
      </c>
      <c r="H13" s="2"/>
      <c r="I13" s="9">
        <f t="shared" si="0"/>
        <v>1281.9000000000001</v>
      </c>
      <c r="J13" s="554">
        <f t="shared" si="0"/>
        <v>1281.9000000000001</v>
      </c>
      <c r="K13" s="554">
        <f t="shared" si="0"/>
        <v>1281.8940000000002</v>
      </c>
      <c r="L13" s="335"/>
    </row>
    <row r="14" spans="1:24" ht="56.25">
      <c r="A14" s="158" t="s">
        <v>286</v>
      </c>
      <c r="B14" s="17" t="s">
        <v>123</v>
      </c>
      <c r="C14" s="11" t="s">
        <v>148</v>
      </c>
      <c r="D14" s="14" t="s">
        <v>214</v>
      </c>
      <c r="E14" s="14" t="s">
        <v>112</v>
      </c>
      <c r="F14" s="14" t="s">
        <v>87</v>
      </c>
      <c r="G14" s="14" t="s">
        <v>241</v>
      </c>
      <c r="H14" s="2">
        <v>100</v>
      </c>
      <c r="I14" s="9">
        <f>I15</f>
        <v>1281.9000000000001</v>
      </c>
      <c r="J14" s="554">
        <f>J15</f>
        <v>1281.9000000000001</v>
      </c>
      <c r="K14" s="554">
        <f>K15</f>
        <v>1281.8940000000002</v>
      </c>
      <c r="L14" s="335"/>
    </row>
    <row r="15" spans="1:24">
      <c r="A15" s="158" t="s">
        <v>287</v>
      </c>
      <c r="B15" s="17" t="s">
        <v>123</v>
      </c>
      <c r="C15" s="11" t="s">
        <v>148</v>
      </c>
      <c r="D15" s="14" t="s">
        <v>214</v>
      </c>
      <c r="E15" s="14" t="s">
        <v>112</v>
      </c>
      <c r="F15" s="14" t="s">
        <v>87</v>
      </c>
      <c r="G15" s="14" t="s">
        <v>241</v>
      </c>
      <c r="H15" s="2">
        <v>120</v>
      </c>
      <c r="I15" s="9">
        <f>'прил 3'!J16</f>
        <v>1281.9000000000001</v>
      </c>
      <c r="J15" s="9">
        <f>'прил 3'!K16</f>
        <v>1281.9000000000001</v>
      </c>
      <c r="K15" s="9">
        <f>'прил 3'!L16</f>
        <v>1281.8940000000002</v>
      </c>
      <c r="L15" s="305"/>
    </row>
    <row r="16" spans="1:24" ht="37.5">
      <c r="A16" s="108" t="s">
        <v>122</v>
      </c>
      <c r="B16" s="2" t="s">
        <v>123</v>
      </c>
      <c r="C16" s="2" t="s">
        <v>124</v>
      </c>
      <c r="D16" s="2"/>
      <c r="E16" s="2"/>
      <c r="F16" s="2"/>
      <c r="G16" s="2" t="s">
        <v>146</v>
      </c>
      <c r="H16" s="2" t="s">
        <v>146</v>
      </c>
      <c r="I16" s="9">
        <f>I17+I22+I27+I47+I52+I66</f>
        <v>16356.004499999999</v>
      </c>
      <c r="J16" s="9">
        <f>J17+J22+J27+J47+J52+J66</f>
        <v>17205</v>
      </c>
      <c r="K16" s="9">
        <f>K17+K22+K27+K47+K52+K66</f>
        <v>17300.400000000001</v>
      </c>
      <c r="L16" s="305"/>
      <c r="M16" s="206"/>
      <c r="N16" s="206"/>
      <c r="O16" s="206"/>
      <c r="P16" s="159"/>
      <c r="Q16" s="48"/>
      <c r="R16" s="48"/>
      <c r="S16" s="48"/>
      <c r="T16" s="48"/>
      <c r="U16" s="48"/>
      <c r="V16" s="48"/>
      <c r="W16" s="48"/>
      <c r="X16" s="48"/>
    </row>
    <row r="17" spans="1:13" s="13" customFormat="1" ht="37.5">
      <c r="A17" s="377" t="s">
        <v>473</v>
      </c>
      <c r="B17" s="14" t="s">
        <v>123</v>
      </c>
      <c r="C17" s="14" t="s">
        <v>124</v>
      </c>
      <c r="D17" s="14" t="s">
        <v>123</v>
      </c>
      <c r="E17" s="10"/>
      <c r="F17" s="43"/>
      <c r="G17" s="44"/>
      <c r="H17" s="34"/>
      <c r="I17" s="631">
        <f>I19</f>
        <v>20</v>
      </c>
      <c r="J17" s="632">
        <f>J19</f>
        <v>20</v>
      </c>
      <c r="K17" s="632">
        <f>K19</f>
        <v>20</v>
      </c>
      <c r="L17" s="305"/>
      <c r="M17" s="58"/>
    </row>
    <row r="18" spans="1:13" s="13" customFormat="1">
      <c r="A18" s="167" t="s">
        <v>322</v>
      </c>
      <c r="B18" s="14" t="s">
        <v>123</v>
      </c>
      <c r="C18" s="14" t="s">
        <v>124</v>
      </c>
      <c r="D18" s="14" t="s">
        <v>123</v>
      </c>
      <c r="E18" s="14" t="s">
        <v>89</v>
      </c>
      <c r="F18" s="14" t="s">
        <v>123</v>
      </c>
      <c r="G18" s="44"/>
      <c r="H18" s="34"/>
      <c r="I18" s="631">
        <f t="shared" ref="I18:K20" si="1">I19</f>
        <v>20</v>
      </c>
      <c r="J18" s="632">
        <f t="shared" si="1"/>
        <v>20</v>
      </c>
      <c r="K18" s="632">
        <f t="shared" si="1"/>
        <v>20</v>
      </c>
      <c r="L18" s="305"/>
      <c r="M18" s="58"/>
    </row>
    <row r="19" spans="1:13" s="13" customFormat="1">
      <c r="A19" s="168" t="s">
        <v>267</v>
      </c>
      <c r="B19" s="14" t="s">
        <v>123</v>
      </c>
      <c r="C19" s="14" t="s">
        <v>124</v>
      </c>
      <c r="D19" s="14" t="s">
        <v>123</v>
      </c>
      <c r="E19" s="14" t="s">
        <v>89</v>
      </c>
      <c r="F19" s="14" t="s">
        <v>123</v>
      </c>
      <c r="G19" s="8">
        <v>41250</v>
      </c>
      <c r="H19" s="27"/>
      <c r="I19" s="9">
        <f t="shared" si="1"/>
        <v>20</v>
      </c>
      <c r="J19" s="554">
        <f t="shared" si="1"/>
        <v>20</v>
      </c>
      <c r="K19" s="554">
        <f t="shared" si="1"/>
        <v>20</v>
      </c>
      <c r="L19" s="305"/>
      <c r="M19" s="58"/>
    </row>
    <row r="20" spans="1:13" s="13" customFormat="1">
      <c r="A20" s="50" t="s">
        <v>290</v>
      </c>
      <c r="B20" s="38" t="s">
        <v>123</v>
      </c>
      <c r="C20" s="39" t="s">
        <v>124</v>
      </c>
      <c r="D20" s="40" t="s">
        <v>123</v>
      </c>
      <c r="E20" s="40" t="s">
        <v>89</v>
      </c>
      <c r="F20" s="14" t="s">
        <v>123</v>
      </c>
      <c r="G20" s="8">
        <v>41250</v>
      </c>
      <c r="H20" s="15">
        <v>200</v>
      </c>
      <c r="I20" s="9">
        <f t="shared" si="1"/>
        <v>20</v>
      </c>
      <c r="J20" s="554">
        <f t="shared" si="1"/>
        <v>20</v>
      </c>
      <c r="K20" s="554">
        <f t="shared" si="1"/>
        <v>20</v>
      </c>
      <c r="L20" s="305"/>
      <c r="M20" s="58"/>
    </row>
    <row r="21" spans="1:13" s="13" customFormat="1">
      <c r="A21" s="50" t="s">
        <v>291</v>
      </c>
      <c r="B21" s="38" t="s">
        <v>123</v>
      </c>
      <c r="C21" s="39" t="s">
        <v>124</v>
      </c>
      <c r="D21" s="40" t="s">
        <v>123</v>
      </c>
      <c r="E21" s="40" t="s">
        <v>89</v>
      </c>
      <c r="F21" s="14" t="s">
        <v>123</v>
      </c>
      <c r="G21" s="8">
        <v>41250</v>
      </c>
      <c r="H21" s="15">
        <v>240</v>
      </c>
      <c r="I21" s="9">
        <f>'прил 3'!J22</f>
        <v>20</v>
      </c>
      <c r="J21" s="9">
        <f>'прил 3'!K22</f>
        <v>20</v>
      </c>
      <c r="K21" s="9">
        <f>'прил 3'!L22</f>
        <v>20</v>
      </c>
      <c r="L21" s="305"/>
      <c r="M21" s="58"/>
    </row>
    <row r="22" spans="1:13" ht="40.15" customHeight="1">
      <c r="A22" s="163" t="s">
        <v>477</v>
      </c>
      <c r="B22" s="8" t="s">
        <v>123</v>
      </c>
      <c r="C22" s="8" t="s">
        <v>124</v>
      </c>
      <c r="D22" s="8" t="s">
        <v>148</v>
      </c>
      <c r="E22" s="8"/>
      <c r="F22" s="8"/>
      <c r="G22" s="8"/>
      <c r="H22" s="8"/>
      <c r="I22" s="9">
        <f>I24</f>
        <v>76.5</v>
      </c>
      <c r="J22" s="554">
        <f>J24</f>
        <v>80.7</v>
      </c>
      <c r="K22" s="554">
        <f>K24</f>
        <v>83.9</v>
      </c>
      <c r="L22" s="305"/>
    </row>
    <row r="23" spans="1:13">
      <c r="A23" s="181" t="s">
        <v>15</v>
      </c>
      <c r="B23" s="8" t="s">
        <v>123</v>
      </c>
      <c r="C23" s="8" t="s">
        <v>124</v>
      </c>
      <c r="D23" s="8" t="s">
        <v>148</v>
      </c>
      <c r="E23" s="8" t="s">
        <v>89</v>
      </c>
      <c r="F23" s="8" t="s">
        <v>151</v>
      </c>
      <c r="G23" s="8"/>
      <c r="H23" s="8"/>
      <c r="I23" s="9">
        <f t="shared" ref="I23:K25" si="2">I24</f>
        <v>76.5</v>
      </c>
      <c r="J23" s="9">
        <f t="shared" si="2"/>
        <v>80.7</v>
      </c>
      <c r="K23" s="9">
        <f t="shared" si="2"/>
        <v>83.9</v>
      </c>
      <c r="L23" s="305"/>
    </row>
    <row r="24" spans="1:13" ht="56.25">
      <c r="A24" s="162" t="s">
        <v>283</v>
      </c>
      <c r="B24" s="8" t="s">
        <v>123</v>
      </c>
      <c r="C24" s="8" t="s">
        <v>124</v>
      </c>
      <c r="D24" s="8" t="s">
        <v>148</v>
      </c>
      <c r="E24" s="8" t="s">
        <v>89</v>
      </c>
      <c r="F24" s="8" t="s">
        <v>151</v>
      </c>
      <c r="G24" s="8" t="s">
        <v>277</v>
      </c>
      <c r="H24" s="8"/>
      <c r="I24" s="9">
        <f t="shared" si="2"/>
        <v>76.5</v>
      </c>
      <c r="J24" s="554">
        <f t="shared" si="2"/>
        <v>80.7</v>
      </c>
      <c r="K24" s="554">
        <f t="shared" si="2"/>
        <v>83.9</v>
      </c>
      <c r="L24" s="305"/>
    </row>
    <row r="25" spans="1:13" ht="56.25">
      <c r="A25" s="158" t="s">
        <v>286</v>
      </c>
      <c r="B25" s="8" t="s">
        <v>123</v>
      </c>
      <c r="C25" s="8" t="s">
        <v>124</v>
      </c>
      <c r="D25" s="8" t="s">
        <v>148</v>
      </c>
      <c r="E25" s="8" t="s">
        <v>89</v>
      </c>
      <c r="F25" s="8" t="s">
        <v>151</v>
      </c>
      <c r="G25" s="8" t="s">
        <v>277</v>
      </c>
      <c r="H25" s="8" t="s">
        <v>285</v>
      </c>
      <c r="I25" s="9">
        <f t="shared" si="2"/>
        <v>76.5</v>
      </c>
      <c r="J25" s="554">
        <f t="shared" si="2"/>
        <v>80.7</v>
      </c>
      <c r="K25" s="554">
        <f t="shared" si="2"/>
        <v>83.9</v>
      </c>
      <c r="L25" s="305"/>
    </row>
    <row r="26" spans="1:13">
      <c r="A26" s="158" t="s">
        <v>287</v>
      </c>
      <c r="B26" s="8" t="s">
        <v>123</v>
      </c>
      <c r="C26" s="8" t="s">
        <v>124</v>
      </c>
      <c r="D26" s="8" t="s">
        <v>148</v>
      </c>
      <c r="E26" s="8" t="s">
        <v>89</v>
      </c>
      <c r="F26" s="8" t="s">
        <v>151</v>
      </c>
      <c r="G26" s="8" t="s">
        <v>277</v>
      </c>
      <c r="H26" s="8" t="s">
        <v>284</v>
      </c>
      <c r="I26" s="9">
        <f>'прил 3'!J27</f>
        <v>76.5</v>
      </c>
      <c r="J26" s="9">
        <f>'прил 3'!K27</f>
        <v>80.7</v>
      </c>
      <c r="K26" s="9">
        <f>'прил 3'!L27</f>
        <v>83.9</v>
      </c>
      <c r="L26" s="305"/>
    </row>
    <row r="27" spans="1:13" ht="43.15" customHeight="1">
      <c r="A27" s="183" t="s">
        <v>385</v>
      </c>
      <c r="B27" s="8" t="s">
        <v>123</v>
      </c>
      <c r="C27" s="8" t="s">
        <v>124</v>
      </c>
      <c r="D27" s="8" t="s">
        <v>124</v>
      </c>
      <c r="E27" s="8"/>
      <c r="F27" s="8"/>
      <c r="G27" s="8"/>
      <c r="H27" s="8"/>
      <c r="I27" s="9">
        <f>I28</f>
        <v>112.68894999999999</v>
      </c>
      <c r="J27" s="554">
        <f>J28</f>
        <v>128.30000000000001</v>
      </c>
      <c r="K27" s="554">
        <f>K28</f>
        <v>131.4</v>
      </c>
      <c r="L27" s="305"/>
    </row>
    <row r="28" spans="1:13" ht="37.5">
      <c r="A28" s="186" t="s">
        <v>34</v>
      </c>
      <c r="B28" s="8" t="s">
        <v>123</v>
      </c>
      <c r="C28" s="8" t="s">
        <v>124</v>
      </c>
      <c r="D28" s="8" t="s">
        <v>124</v>
      </c>
      <c r="E28" s="8" t="s">
        <v>112</v>
      </c>
      <c r="F28" s="8"/>
      <c r="G28" s="8"/>
      <c r="H28" s="8"/>
      <c r="I28" s="9">
        <f>I29+I35+I42</f>
        <v>112.68894999999999</v>
      </c>
      <c r="J28" s="9">
        <f>J29+J35+J42</f>
        <v>128.30000000000001</v>
      </c>
      <c r="K28" s="9">
        <f>K29+K35+K42</f>
        <v>131.4</v>
      </c>
      <c r="L28" s="305"/>
    </row>
    <row r="29" spans="1:13" ht="54" customHeight="1">
      <c r="A29" s="167" t="s">
        <v>320</v>
      </c>
      <c r="B29" s="8" t="s">
        <v>123</v>
      </c>
      <c r="C29" s="8" t="s">
        <v>124</v>
      </c>
      <c r="D29" s="8" t="s">
        <v>124</v>
      </c>
      <c r="E29" s="8" t="s">
        <v>112</v>
      </c>
      <c r="F29" s="8" t="s">
        <v>148</v>
      </c>
      <c r="G29" s="8"/>
      <c r="H29" s="8"/>
      <c r="I29" s="9">
        <f>I30</f>
        <v>75.899999999999991</v>
      </c>
      <c r="J29" s="9">
        <f>J30</f>
        <v>80.100000000000009</v>
      </c>
      <c r="K29" s="9">
        <f>K30</f>
        <v>83.2</v>
      </c>
      <c r="L29" s="305"/>
    </row>
    <row r="30" spans="1:13" ht="56.25">
      <c r="A30" s="108" t="s">
        <v>276</v>
      </c>
      <c r="B30" s="8" t="s">
        <v>123</v>
      </c>
      <c r="C30" s="8" t="s">
        <v>124</v>
      </c>
      <c r="D30" s="8" t="s">
        <v>124</v>
      </c>
      <c r="E30" s="8" t="s">
        <v>112</v>
      </c>
      <c r="F30" s="8" t="s">
        <v>148</v>
      </c>
      <c r="G30" s="8" t="s">
        <v>275</v>
      </c>
      <c r="H30" s="8"/>
      <c r="I30" s="9">
        <f>I31+I33</f>
        <v>75.899999999999991</v>
      </c>
      <c r="J30" s="9">
        <f>J31+J33</f>
        <v>80.100000000000009</v>
      </c>
      <c r="K30" s="9">
        <f>K31+K33</f>
        <v>83.2</v>
      </c>
      <c r="L30" s="305"/>
    </row>
    <row r="31" spans="1:13" ht="56.25">
      <c r="A31" s="158" t="s">
        <v>286</v>
      </c>
      <c r="B31" s="8" t="s">
        <v>123</v>
      </c>
      <c r="C31" s="8" t="s">
        <v>124</v>
      </c>
      <c r="D31" s="8" t="s">
        <v>124</v>
      </c>
      <c r="E31" s="8" t="s">
        <v>112</v>
      </c>
      <c r="F31" s="8" t="s">
        <v>148</v>
      </c>
      <c r="G31" s="8" t="s">
        <v>275</v>
      </c>
      <c r="H31" s="8" t="s">
        <v>285</v>
      </c>
      <c r="I31" s="9">
        <f>I32</f>
        <v>69.3</v>
      </c>
      <c r="J31" s="554">
        <f>J32</f>
        <v>73.400000000000006</v>
      </c>
      <c r="K31" s="554">
        <f>K32</f>
        <v>76.5</v>
      </c>
      <c r="L31" s="305"/>
    </row>
    <row r="32" spans="1:13">
      <c r="A32" s="158" t="s">
        <v>287</v>
      </c>
      <c r="B32" s="8" t="s">
        <v>123</v>
      </c>
      <c r="C32" s="8" t="s">
        <v>124</v>
      </c>
      <c r="D32" s="8" t="s">
        <v>124</v>
      </c>
      <c r="E32" s="8" t="s">
        <v>112</v>
      </c>
      <c r="F32" s="8" t="s">
        <v>148</v>
      </c>
      <c r="G32" s="8" t="s">
        <v>275</v>
      </c>
      <c r="H32" s="8" t="s">
        <v>284</v>
      </c>
      <c r="I32" s="9">
        <f>'прил 3'!J33</f>
        <v>69.3</v>
      </c>
      <c r="J32" s="9">
        <f>'прил 3'!K33</f>
        <v>73.400000000000006</v>
      </c>
      <c r="K32" s="9">
        <f>'прил 3'!L33</f>
        <v>76.5</v>
      </c>
    </row>
    <row r="33" spans="1:15">
      <c r="A33" s="108" t="s">
        <v>290</v>
      </c>
      <c r="B33" s="8" t="s">
        <v>123</v>
      </c>
      <c r="C33" s="8" t="s">
        <v>124</v>
      </c>
      <c r="D33" s="8" t="s">
        <v>124</v>
      </c>
      <c r="E33" s="8" t="s">
        <v>112</v>
      </c>
      <c r="F33" s="8" t="s">
        <v>148</v>
      </c>
      <c r="G33" s="8" t="s">
        <v>275</v>
      </c>
      <c r="H33" s="8" t="s">
        <v>288</v>
      </c>
      <c r="I33" s="9">
        <f>I34</f>
        <v>6.6</v>
      </c>
      <c r="J33" s="554">
        <f>J34</f>
        <v>6.7</v>
      </c>
      <c r="K33" s="554">
        <f>K34</f>
        <v>6.7</v>
      </c>
      <c r="L33" s="305"/>
    </row>
    <row r="34" spans="1:15">
      <c r="A34" s="108" t="s">
        <v>291</v>
      </c>
      <c r="B34" s="8" t="s">
        <v>123</v>
      </c>
      <c r="C34" s="8" t="s">
        <v>124</v>
      </c>
      <c r="D34" s="8" t="s">
        <v>124</v>
      </c>
      <c r="E34" s="8" t="s">
        <v>112</v>
      </c>
      <c r="F34" s="8" t="s">
        <v>148</v>
      </c>
      <c r="G34" s="8" t="s">
        <v>275</v>
      </c>
      <c r="H34" s="8" t="s">
        <v>289</v>
      </c>
      <c r="I34" s="9">
        <f>'прил 3'!J34</f>
        <v>6.6</v>
      </c>
      <c r="J34" s="9">
        <f>'прил 3'!K34</f>
        <v>6.7</v>
      </c>
      <c r="K34" s="9">
        <f>'прил 3'!L34</f>
        <v>6.7</v>
      </c>
      <c r="L34" s="337"/>
    </row>
    <row r="35" spans="1:15" s="25" customFormat="1" ht="37.5">
      <c r="A35" s="182" t="s">
        <v>33</v>
      </c>
      <c r="B35" s="131" t="s">
        <v>123</v>
      </c>
      <c r="C35" s="8" t="s">
        <v>124</v>
      </c>
      <c r="D35" s="8" t="s">
        <v>124</v>
      </c>
      <c r="E35" s="8" t="s">
        <v>112</v>
      </c>
      <c r="F35" s="8" t="s">
        <v>147</v>
      </c>
      <c r="G35" s="8"/>
      <c r="H35" s="8"/>
      <c r="I35" s="9">
        <f>I36</f>
        <v>11.28895</v>
      </c>
      <c r="J35" s="554">
        <f>J36</f>
        <v>22.7</v>
      </c>
      <c r="K35" s="554">
        <f>K36</f>
        <v>22.7</v>
      </c>
      <c r="L35" s="305"/>
      <c r="M35" s="196"/>
      <c r="N35" s="288"/>
      <c r="O35" s="288"/>
    </row>
    <row r="36" spans="1:15" s="25" customFormat="1" ht="60" customHeight="1">
      <c r="A36" s="187" t="s">
        <v>16</v>
      </c>
      <c r="B36" s="131" t="s">
        <v>123</v>
      </c>
      <c r="C36" s="8" t="s">
        <v>124</v>
      </c>
      <c r="D36" s="8" t="s">
        <v>124</v>
      </c>
      <c r="E36" s="8" t="s">
        <v>112</v>
      </c>
      <c r="F36" s="8" t="s">
        <v>147</v>
      </c>
      <c r="G36" s="8" t="s">
        <v>2</v>
      </c>
      <c r="H36" s="8"/>
      <c r="I36" s="9">
        <f>I37+I39</f>
        <v>11.28895</v>
      </c>
      <c r="J36" s="554">
        <f>J37+J39</f>
        <v>22.7</v>
      </c>
      <c r="K36" s="554">
        <f>K37+K39</f>
        <v>22.7</v>
      </c>
      <c r="L36" s="337"/>
      <c r="M36" s="196"/>
      <c r="N36" s="288"/>
      <c r="O36" s="288"/>
    </row>
    <row r="37" spans="1:15" s="25" customFormat="1" ht="56.25">
      <c r="A37" s="158" t="s">
        <v>286</v>
      </c>
      <c r="B37" s="131" t="s">
        <v>123</v>
      </c>
      <c r="C37" s="8" t="s">
        <v>124</v>
      </c>
      <c r="D37" s="8" t="s">
        <v>124</v>
      </c>
      <c r="E37" s="8" t="s">
        <v>112</v>
      </c>
      <c r="F37" s="8" t="s">
        <v>147</v>
      </c>
      <c r="G37" s="8" t="s">
        <v>2</v>
      </c>
      <c r="H37" s="8" t="s">
        <v>285</v>
      </c>
      <c r="I37" s="9">
        <f>I38</f>
        <v>10.888949999999999</v>
      </c>
      <c r="J37" s="554">
        <f>J38</f>
        <v>21.9</v>
      </c>
      <c r="K37" s="554">
        <f>K38</f>
        <v>21.9</v>
      </c>
      <c r="L37" s="337"/>
      <c r="M37" s="196"/>
      <c r="N37" s="288"/>
      <c r="O37" s="288"/>
    </row>
    <row r="38" spans="1:15" s="25" customFormat="1">
      <c r="A38" s="158" t="s">
        <v>287</v>
      </c>
      <c r="B38" s="131" t="s">
        <v>123</v>
      </c>
      <c r="C38" s="8" t="s">
        <v>124</v>
      </c>
      <c r="D38" s="8" t="s">
        <v>124</v>
      </c>
      <c r="E38" s="8" t="s">
        <v>112</v>
      </c>
      <c r="F38" s="8" t="s">
        <v>147</v>
      </c>
      <c r="G38" s="8" t="s">
        <v>2</v>
      </c>
      <c r="H38" s="8" t="s">
        <v>284</v>
      </c>
      <c r="I38" s="9">
        <f>'прил 3'!J39</f>
        <v>10.888949999999999</v>
      </c>
      <c r="J38" s="554">
        <f>'прил 3'!K39</f>
        <v>21.9</v>
      </c>
      <c r="K38" s="554">
        <f>'прил 3'!L39</f>
        <v>21.9</v>
      </c>
      <c r="L38" s="337"/>
      <c r="M38" s="196"/>
      <c r="N38" s="288"/>
      <c r="O38" s="288"/>
    </row>
    <row r="39" spans="1:15" s="25" customFormat="1">
      <c r="A39" s="108" t="s">
        <v>290</v>
      </c>
      <c r="B39" s="131" t="s">
        <v>123</v>
      </c>
      <c r="C39" s="8" t="s">
        <v>124</v>
      </c>
      <c r="D39" s="8" t="s">
        <v>124</v>
      </c>
      <c r="E39" s="8" t="s">
        <v>112</v>
      </c>
      <c r="F39" s="8" t="s">
        <v>147</v>
      </c>
      <c r="G39" s="8" t="s">
        <v>2</v>
      </c>
      <c r="H39" s="8" t="s">
        <v>288</v>
      </c>
      <c r="I39" s="9">
        <f>I40</f>
        <v>0.4</v>
      </c>
      <c r="J39" s="554">
        <f>J40</f>
        <v>0.8</v>
      </c>
      <c r="K39" s="554">
        <f>K40</f>
        <v>0.8</v>
      </c>
      <c r="L39" s="337"/>
      <c r="M39" s="196"/>
      <c r="N39" s="288"/>
      <c r="O39" s="288"/>
    </row>
    <row r="40" spans="1:15" s="25" customFormat="1" ht="19.5">
      <c r="A40" s="108" t="s">
        <v>291</v>
      </c>
      <c r="B40" s="131" t="s">
        <v>123</v>
      </c>
      <c r="C40" s="8" t="s">
        <v>124</v>
      </c>
      <c r="D40" s="8" t="s">
        <v>124</v>
      </c>
      <c r="E40" s="8" t="s">
        <v>112</v>
      </c>
      <c r="F40" s="8" t="s">
        <v>147</v>
      </c>
      <c r="G40" s="8" t="s">
        <v>2</v>
      </c>
      <c r="H40" s="8" t="s">
        <v>289</v>
      </c>
      <c r="I40" s="9">
        <f>'прил 3'!J41</f>
        <v>0.4</v>
      </c>
      <c r="J40" s="554">
        <f>'прил 3'!K41</f>
        <v>0.8</v>
      </c>
      <c r="K40" s="554">
        <f>'прил 3'!L41</f>
        <v>0.8</v>
      </c>
      <c r="L40" s="338"/>
      <c r="M40" s="196"/>
      <c r="N40" s="288"/>
      <c r="O40" s="288"/>
    </row>
    <row r="41" spans="1:15" s="25" customFormat="1" ht="75" customHeight="1">
      <c r="A41" s="108" t="s">
        <v>471</v>
      </c>
      <c r="B41" s="197" t="s">
        <v>123</v>
      </c>
      <c r="C41" s="7" t="s">
        <v>124</v>
      </c>
      <c r="D41" s="7" t="s">
        <v>124</v>
      </c>
      <c r="E41" s="7" t="s">
        <v>112</v>
      </c>
      <c r="F41" s="7" t="s">
        <v>96</v>
      </c>
      <c r="G41" s="8"/>
      <c r="H41" s="8"/>
      <c r="I41" s="9">
        <f>I42</f>
        <v>25.5</v>
      </c>
      <c r="J41" s="9">
        <f>J42</f>
        <v>25.5</v>
      </c>
      <c r="K41" s="9">
        <f>K42</f>
        <v>25.5</v>
      </c>
      <c r="L41" s="338"/>
      <c r="M41" s="196"/>
      <c r="N41" s="288"/>
      <c r="O41" s="288"/>
    </row>
    <row r="42" spans="1:15" s="29" customFormat="1" ht="87" customHeight="1">
      <c r="A42" s="530" t="s">
        <v>402</v>
      </c>
      <c r="B42" s="197" t="s">
        <v>123</v>
      </c>
      <c r="C42" s="7" t="s">
        <v>124</v>
      </c>
      <c r="D42" s="7" t="s">
        <v>124</v>
      </c>
      <c r="E42" s="7" t="s">
        <v>112</v>
      </c>
      <c r="F42" s="7" t="s">
        <v>96</v>
      </c>
      <c r="G42" s="7" t="s">
        <v>403</v>
      </c>
      <c r="H42" s="7"/>
      <c r="I42" s="9">
        <f>I43+I45</f>
        <v>25.5</v>
      </c>
      <c r="J42" s="9">
        <f>J43+J45</f>
        <v>25.5</v>
      </c>
      <c r="K42" s="9">
        <f>K43+K45</f>
        <v>25.5</v>
      </c>
      <c r="L42" s="26"/>
      <c r="M42" s="437"/>
      <c r="N42" s="196"/>
    </row>
    <row r="43" spans="1:15" s="29" customFormat="1" ht="66" customHeight="1">
      <c r="A43" s="148" t="s">
        <v>286</v>
      </c>
      <c r="B43" s="197" t="s">
        <v>123</v>
      </c>
      <c r="C43" s="7" t="s">
        <v>124</v>
      </c>
      <c r="D43" s="7" t="s">
        <v>124</v>
      </c>
      <c r="E43" s="7" t="s">
        <v>112</v>
      </c>
      <c r="F43" s="7" t="s">
        <v>96</v>
      </c>
      <c r="G43" s="7" t="s">
        <v>403</v>
      </c>
      <c r="H43" s="7" t="s">
        <v>285</v>
      </c>
      <c r="I43" s="9">
        <f>I44</f>
        <v>23.6</v>
      </c>
      <c r="J43" s="9">
        <f>J44</f>
        <v>23.6</v>
      </c>
      <c r="K43" s="9">
        <f>K44</f>
        <v>23.6</v>
      </c>
      <c r="L43" s="26"/>
      <c r="M43" s="437"/>
      <c r="N43" s="196"/>
    </row>
    <row r="44" spans="1:15" s="29" customFormat="1" ht="24.75" customHeight="1">
      <c r="A44" s="148" t="s">
        <v>287</v>
      </c>
      <c r="B44" s="197" t="s">
        <v>123</v>
      </c>
      <c r="C44" s="7" t="s">
        <v>124</v>
      </c>
      <c r="D44" s="7" t="s">
        <v>124</v>
      </c>
      <c r="E44" s="7" t="s">
        <v>112</v>
      </c>
      <c r="F44" s="7" t="s">
        <v>96</v>
      </c>
      <c r="G44" s="7" t="s">
        <v>403</v>
      </c>
      <c r="H44" s="7" t="s">
        <v>284</v>
      </c>
      <c r="I44" s="9">
        <f>'прил 3'!J45</f>
        <v>23.6</v>
      </c>
      <c r="J44" s="9">
        <f>'прил 3'!K45</f>
        <v>23.6</v>
      </c>
      <c r="K44" s="9">
        <f>'прил 3'!L45</f>
        <v>23.6</v>
      </c>
      <c r="L44" s="26"/>
      <c r="M44" s="437"/>
      <c r="N44" s="196"/>
    </row>
    <row r="45" spans="1:15" s="29" customFormat="1" ht="27.6" customHeight="1">
      <c r="A45" s="50" t="s">
        <v>290</v>
      </c>
      <c r="B45" s="197" t="s">
        <v>123</v>
      </c>
      <c r="C45" s="7" t="s">
        <v>124</v>
      </c>
      <c r="D45" s="7" t="s">
        <v>124</v>
      </c>
      <c r="E45" s="7" t="s">
        <v>112</v>
      </c>
      <c r="F45" s="7" t="s">
        <v>96</v>
      </c>
      <c r="G45" s="7" t="s">
        <v>403</v>
      </c>
      <c r="H45" s="7" t="s">
        <v>288</v>
      </c>
      <c r="I45" s="9">
        <f>I46</f>
        <v>1.9</v>
      </c>
      <c r="J45" s="9">
        <f>J46</f>
        <v>1.9</v>
      </c>
      <c r="K45" s="9">
        <f>K46</f>
        <v>1.9</v>
      </c>
      <c r="L45" s="26"/>
      <c r="M45" s="437"/>
      <c r="N45" s="196"/>
    </row>
    <row r="46" spans="1:15" s="29" customFormat="1" ht="42" customHeight="1">
      <c r="A46" s="50" t="s">
        <v>291</v>
      </c>
      <c r="B46" s="197" t="s">
        <v>123</v>
      </c>
      <c r="C46" s="7" t="s">
        <v>124</v>
      </c>
      <c r="D46" s="7" t="s">
        <v>124</v>
      </c>
      <c r="E46" s="7" t="s">
        <v>112</v>
      </c>
      <c r="F46" s="7" t="s">
        <v>96</v>
      </c>
      <c r="G46" s="7" t="s">
        <v>403</v>
      </c>
      <c r="H46" s="7" t="s">
        <v>289</v>
      </c>
      <c r="I46" s="9">
        <f>'прил 3'!J47</f>
        <v>1.9</v>
      </c>
      <c r="J46" s="9">
        <f>'прил 3'!K47</f>
        <v>1.9</v>
      </c>
      <c r="K46" s="9">
        <f>'прил 3'!L47</f>
        <v>1.9</v>
      </c>
      <c r="L46" s="26"/>
      <c r="M46" s="437"/>
      <c r="N46" s="196"/>
    </row>
    <row r="47" spans="1:15" s="13" customFormat="1" ht="45" customHeight="1">
      <c r="A47" s="163" t="s">
        <v>457</v>
      </c>
      <c r="B47" s="8" t="s">
        <v>123</v>
      </c>
      <c r="C47" s="8" t="s">
        <v>124</v>
      </c>
      <c r="D47" s="8" t="s">
        <v>150</v>
      </c>
      <c r="E47" s="8"/>
      <c r="F47" s="14"/>
      <c r="G47" s="15"/>
      <c r="H47" s="14"/>
      <c r="I47" s="633">
        <f t="shared" ref="I47:K48" si="3">I48</f>
        <v>31.7</v>
      </c>
      <c r="J47" s="633">
        <f t="shared" si="3"/>
        <v>33.200000000000003</v>
      </c>
      <c r="K47" s="633">
        <f t="shared" si="3"/>
        <v>34.4</v>
      </c>
      <c r="L47" s="305"/>
      <c r="M47" s="58"/>
    </row>
    <row r="48" spans="1:15" s="13" customFormat="1" ht="37.5">
      <c r="A48" s="188" t="s">
        <v>18</v>
      </c>
      <c r="B48" s="8" t="s">
        <v>123</v>
      </c>
      <c r="C48" s="8" t="s">
        <v>124</v>
      </c>
      <c r="D48" s="8" t="s">
        <v>150</v>
      </c>
      <c r="E48" s="8" t="s">
        <v>89</v>
      </c>
      <c r="F48" s="8" t="s">
        <v>150</v>
      </c>
      <c r="G48" s="15"/>
      <c r="H48" s="14"/>
      <c r="I48" s="633">
        <f t="shared" si="3"/>
        <v>31.7</v>
      </c>
      <c r="J48" s="633">
        <f t="shared" si="3"/>
        <v>33.200000000000003</v>
      </c>
      <c r="K48" s="633">
        <f t="shared" si="3"/>
        <v>34.4</v>
      </c>
      <c r="L48" s="305"/>
      <c r="M48" s="58"/>
    </row>
    <row r="49" spans="1:256" ht="61.15" customHeight="1">
      <c r="A49" s="162" t="s">
        <v>271</v>
      </c>
      <c r="B49" s="8" t="s">
        <v>123</v>
      </c>
      <c r="C49" s="8" t="s">
        <v>124</v>
      </c>
      <c r="D49" s="8" t="s">
        <v>150</v>
      </c>
      <c r="E49" s="8" t="s">
        <v>89</v>
      </c>
      <c r="F49" s="8" t="s">
        <v>150</v>
      </c>
      <c r="G49" s="8" t="s">
        <v>270</v>
      </c>
      <c r="H49" s="8"/>
      <c r="I49" s="9">
        <f t="shared" ref="I49:K50" si="4">I50</f>
        <v>31.7</v>
      </c>
      <c r="J49" s="554">
        <f t="shared" si="4"/>
        <v>33.200000000000003</v>
      </c>
      <c r="K49" s="554">
        <f t="shared" si="4"/>
        <v>34.4</v>
      </c>
      <c r="L49" s="305"/>
    </row>
    <row r="50" spans="1:256" ht="56.25">
      <c r="A50" s="158" t="s">
        <v>286</v>
      </c>
      <c r="B50" s="8" t="s">
        <v>123</v>
      </c>
      <c r="C50" s="8" t="s">
        <v>124</v>
      </c>
      <c r="D50" s="8" t="s">
        <v>150</v>
      </c>
      <c r="E50" s="8" t="s">
        <v>89</v>
      </c>
      <c r="F50" s="8" t="s">
        <v>150</v>
      </c>
      <c r="G50" s="8" t="s">
        <v>270</v>
      </c>
      <c r="H50" s="8" t="s">
        <v>285</v>
      </c>
      <c r="I50" s="9">
        <f t="shared" si="4"/>
        <v>31.7</v>
      </c>
      <c r="J50" s="554">
        <f t="shared" si="4"/>
        <v>33.200000000000003</v>
      </c>
      <c r="K50" s="554">
        <f t="shared" si="4"/>
        <v>34.4</v>
      </c>
      <c r="L50" s="305"/>
    </row>
    <row r="51" spans="1:256">
      <c r="A51" s="158" t="s">
        <v>287</v>
      </c>
      <c r="B51" s="8" t="s">
        <v>123</v>
      </c>
      <c r="C51" s="8" t="s">
        <v>124</v>
      </c>
      <c r="D51" s="8" t="s">
        <v>150</v>
      </c>
      <c r="E51" s="8" t="s">
        <v>89</v>
      </c>
      <c r="F51" s="8" t="s">
        <v>150</v>
      </c>
      <c r="G51" s="8" t="s">
        <v>270</v>
      </c>
      <c r="H51" s="8" t="s">
        <v>284</v>
      </c>
      <c r="I51" s="9">
        <f>'прил 3'!J52</f>
        <v>31.7</v>
      </c>
      <c r="J51" s="9">
        <f>'прил 3'!K52</f>
        <v>33.200000000000003</v>
      </c>
      <c r="K51" s="9">
        <f>'прил 3'!L52</f>
        <v>34.4</v>
      </c>
      <c r="L51" s="305"/>
    </row>
    <row r="52" spans="1:256" ht="43.15" customHeight="1">
      <c r="A52" s="236" t="s">
        <v>464</v>
      </c>
      <c r="B52" s="8" t="s">
        <v>123</v>
      </c>
      <c r="C52" s="8" t="s">
        <v>124</v>
      </c>
      <c r="D52" s="8" t="s">
        <v>216</v>
      </c>
      <c r="E52" s="49"/>
      <c r="F52" s="49"/>
      <c r="G52" s="49"/>
      <c r="H52" s="49"/>
      <c r="I52" s="9">
        <f>I53+I60</f>
        <v>177.6</v>
      </c>
      <c r="J52" s="9">
        <f>J53+J60</f>
        <v>187.39999999999998</v>
      </c>
      <c r="K52" s="9">
        <f>K53+K60</f>
        <v>194.8</v>
      </c>
      <c r="L52" s="305"/>
      <c r="M52" s="105"/>
      <c r="N52" s="105"/>
      <c r="O52" s="105"/>
      <c r="P52" s="105"/>
      <c r="Q52" s="160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49"/>
      <c r="CA52" s="49"/>
      <c r="CB52" s="49"/>
      <c r="CC52" s="49"/>
      <c r="CD52" s="49" t="s">
        <v>201</v>
      </c>
      <c r="CE52" s="49" t="s">
        <v>201</v>
      </c>
      <c r="CF52" s="49" t="s">
        <v>201</v>
      </c>
      <c r="CG52" s="49" t="s">
        <v>201</v>
      </c>
      <c r="CH52" s="49" t="s">
        <v>201</v>
      </c>
      <c r="CI52" s="49" t="s">
        <v>201</v>
      </c>
      <c r="CJ52" s="49" t="s">
        <v>201</v>
      </c>
      <c r="CK52" s="49" t="s">
        <v>201</v>
      </c>
      <c r="CL52" s="49" t="s">
        <v>201</v>
      </c>
      <c r="CM52" s="49" t="s">
        <v>201</v>
      </c>
      <c r="CN52" s="49" t="s">
        <v>201</v>
      </c>
      <c r="CO52" s="49" t="s">
        <v>201</v>
      </c>
      <c r="CP52" s="49" t="s">
        <v>201</v>
      </c>
      <c r="CQ52" s="49" t="s">
        <v>201</v>
      </c>
      <c r="CR52" s="49" t="s">
        <v>201</v>
      </c>
      <c r="CS52" s="49" t="s">
        <v>201</v>
      </c>
      <c r="CT52" s="49" t="s">
        <v>201</v>
      </c>
      <c r="CU52" s="49" t="s">
        <v>201</v>
      </c>
      <c r="CV52" s="49" t="s">
        <v>201</v>
      </c>
      <c r="CW52" s="49" t="s">
        <v>201</v>
      </c>
      <c r="CX52" s="49" t="s">
        <v>201</v>
      </c>
      <c r="CY52" s="49" t="s">
        <v>201</v>
      </c>
      <c r="CZ52" s="49" t="s">
        <v>201</v>
      </c>
      <c r="DA52" s="49" t="s">
        <v>201</v>
      </c>
      <c r="DB52" s="49" t="s">
        <v>201</v>
      </c>
      <c r="DC52" s="49" t="s">
        <v>201</v>
      </c>
      <c r="DD52" s="49" t="s">
        <v>201</v>
      </c>
      <c r="DE52" s="49" t="s">
        <v>201</v>
      </c>
      <c r="DF52" s="49" t="s">
        <v>201</v>
      </c>
      <c r="DG52" s="49" t="s">
        <v>201</v>
      </c>
      <c r="DH52" s="49" t="s">
        <v>201</v>
      </c>
      <c r="DI52" s="49" t="s">
        <v>201</v>
      </c>
      <c r="DJ52" s="49" t="s">
        <v>201</v>
      </c>
      <c r="DK52" s="49" t="s">
        <v>201</v>
      </c>
      <c r="DL52" s="49" t="s">
        <v>201</v>
      </c>
      <c r="DM52" s="49" t="s">
        <v>201</v>
      </c>
      <c r="DN52" s="49" t="s">
        <v>201</v>
      </c>
      <c r="DO52" s="49" t="s">
        <v>201</v>
      </c>
      <c r="DP52" s="49" t="s">
        <v>201</v>
      </c>
      <c r="DQ52" s="49" t="s">
        <v>201</v>
      </c>
      <c r="DR52" s="49" t="s">
        <v>201</v>
      </c>
      <c r="DS52" s="49" t="s">
        <v>201</v>
      </c>
      <c r="DT52" s="49" t="s">
        <v>201</v>
      </c>
      <c r="DU52" s="49" t="s">
        <v>201</v>
      </c>
      <c r="DV52" s="49" t="s">
        <v>201</v>
      </c>
      <c r="DW52" s="49" t="s">
        <v>201</v>
      </c>
      <c r="DX52" s="49" t="s">
        <v>201</v>
      </c>
      <c r="DY52" s="49" t="s">
        <v>201</v>
      </c>
      <c r="DZ52" s="49" t="s">
        <v>201</v>
      </c>
      <c r="EA52" s="49" t="s">
        <v>201</v>
      </c>
      <c r="EB52" s="49" t="s">
        <v>201</v>
      </c>
      <c r="EC52" s="49" t="s">
        <v>201</v>
      </c>
      <c r="ED52" s="49" t="s">
        <v>201</v>
      </c>
      <c r="EE52" s="49" t="s">
        <v>201</v>
      </c>
      <c r="EF52" s="49" t="s">
        <v>201</v>
      </c>
      <c r="EG52" s="49" t="s">
        <v>201</v>
      </c>
      <c r="EH52" s="49" t="s">
        <v>201</v>
      </c>
      <c r="EI52" s="49" t="s">
        <v>201</v>
      </c>
      <c r="EJ52" s="49" t="s">
        <v>201</v>
      </c>
      <c r="EK52" s="49" t="s">
        <v>201</v>
      </c>
      <c r="EL52" s="49" t="s">
        <v>201</v>
      </c>
      <c r="EM52" s="49" t="s">
        <v>201</v>
      </c>
      <c r="EN52" s="49" t="s">
        <v>201</v>
      </c>
      <c r="EO52" s="49" t="s">
        <v>201</v>
      </c>
      <c r="EP52" s="49" t="s">
        <v>201</v>
      </c>
      <c r="EQ52" s="49" t="s">
        <v>201</v>
      </c>
      <c r="ER52" s="49" t="s">
        <v>201</v>
      </c>
      <c r="ES52" s="49" t="s">
        <v>201</v>
      </c>
      <c r="ET52" s="49" t="s">
        <v>201</v>
      </c>
      <c r="EU52" s="49" t="s">
        <v>201</v>
      </c>
      <c r="EV52" s="49" t="s">
        <v>201</v>
      </c>
      <c r="EW52" s="49" t="s">
        <v>201</v>
      </c>
      <c r="EX52" s="49" t="s">
        <v>201</v>
      </c>
      <c r="EY52" s="49" t="s">
        <v>201</v>
      </c>
      <c r="EZ52" s="49" t="s">
        <v>201</v>
      </c>
      <c r="FA52" s="49" t="s">
        <v>201</v>
      </c>
      <c r="FB52" s="49" t="s">
        <v>201</v>
      </c>
      <c r="FC52" s="49" t="s">
        <v>201</v>
      </c>
      <c r="FD52" s="49" t="s">
        <v>201</v>
      </c>
      <c r="FE52" s="49" t="s">
        <v>201</v>
      </c>
      <c r="FF52" s="49" t="s">
        <v>201</v>
      </c>
      <c r="FG52" s="49" t="s">
        <v>201</v>
      </c>
      <c r="FH52" s="49" t="s">
        <v>201</v>
      </c>
      <c r="FI52" s="49" t="s">
        <v>201</v>
      </c>
      <c r="FJ52" s="49" t="s">
        <v>201</v>
      </c>
      <c r="FK52" s="49" t="s">
        <v>201</v>
      </c>
      <c r="FL52" s="49" t="s">
        <v>201</v>
      </c>
      <c r="FM52" s="49" t="s">
        <v>201</v>
      </c>
      <c r="FN52" s="49" t="s">
        <v>201</v>
      </c>
      <c r="FO52" s="49" t="s">
        <v>201</v>
      </c>
      <c r="FP52" s="49" t="s">
        <v>201</v>
      </c>
      <c r="FQ52" s="49" t="s">
        <v>201</v>
      </c>
      <c r="FR52" s="49" t="s">
        <v>201</v>
      </c>
      <c r="FS52" s="49" t="s">
        <v>201</v>
      </c>
      <c r="FT52" s="49" t="s">
        <v>201</v>
      </c>
      <c r="FU52" s="49" t="s">
        <v>201</v>
      </c>
      <c r="FV52" s="49" t="s">
        <v>201</v>
      </c>
      <c r="FW52" s="49" t="s">
        <v>201</v>
      </c>
      <c r="FX52" s="49" t="s">
        <v>201</v>
      </c>
      <c r="FY52" s="49" t="s">
        <v>201</v>
      </c>
      <c r="FZ52" s="49" t="s">
        <v>201</v>
      </c>
      <c r="GA52" s="49" t="s">
        <v>201</v>
      </c>
      <c r="GB52" s="49" t="s">
        <v>201</v>
      </c>
      <c r="GC52" s="49" t="s">
        <v>201</v>
      </c>
      <c r="GD52" s="49" t="s">
        <v>201</v>
      </c>
      <c r="GE52" s="49" t="s">
        <v>201</v>
      </c>
      <c r="GF52" s="49" t="s">
        <v>201</v>
      </c>
      <c r="GG52" s="49" t="s">
        <v>201</v>
      </c>
      <c r="GH52" s="49" t="s">
        <v>201</v>
      </c>
      <c r="GI52" s="49" t="s">
        <v>201</v>
      </c>
      <c r="GJ52" s="49" t="s">
        <v>201</v>
      </c>
      <c r="GK52" s="49" t="s">
        <v>201</v>
      </c>
      <c r="GL52" s="49" t="s">
        <v>201</v>
      </c>
      <c r="GM52" s="49" t="s">
        <v>201</v>
      </c>
      <c r="GN52" s="49" t="s">
        <v>201</v>
      </c>
      <c r="GO52" s="49" t="s">
        <v>201</v>
      </c>
      <c r="GP52" s="49" t="s">
        <v>201</v>
      </c>
      <c r="GQ52" s="49" t="s">
        <v>201</v>
      </c>
      <c r="GR52" s="49" t="s">
        <v>201</v>
      </c>
      <c r="GS52" s="49" t="s">
        <v>201</v>
      </c>
      <c r="GT52" s="49" t="s">
        <v>201</v>
      </c>
      <c r="GU52" s="49" t="s">
        <v>201</v>
      </c>
      <c r="GV52" s="49" t="s">
        <v>201</v>
      </c>
      <c r="GW52" s="49" t="s">
        <v>201</v>
      </c>
      <c r="GX52" s="49" t="s">
        <v>201</v>
      </c>
      <c r="GY52" s="49" t="s">
        <v>201</v>
      </c>
      <c r="GZ52" s="49" t="s">
        <v>201</v>
      </c>
      <c r="HA52" s="49" t="s">
        <v>201</v>
      </c>
      <c r="HB52" s="49" t="s">
        <v>201</v>
      </c>
      <c r="HC52" s="49" t="s">
        <v>201</v>
      </c>
      <c r="HD52" s="49" t="s">
        <v>201</v>
      </c>
      <c r="HE52" s="49" t="s">
        <v>201</v>
      </c>
      <c r="HF52" s="49" t="s">
        <v>201</v>
      </c>
      <c r="HG52" s="49" t="s">
        <v>201</v>
      </c>
      <c r="HH52" s="49" t="s">
        <v>201</v>
      </c>
      <c r="HI52" s="49" t="s">
        <v>201</v>
      </c>
      <c r="HJ52" s="49" t="s">
        <v>201</v>
      </c>
      <c r="HK52" s="49" t="s">
        <v>201</v>
      </c>
      <c r="HL52" s="49" t="s">
        <v>201</v>
      </c>
      <c r="HM52" s="49" t="s">
        <v>201</v>
      </c>
      <c r="HN52" s="49" t="s">
        <v>201</v>
      </c>
      <c r="HO52" s="49" t="s">
        <v>201</v>
      </c>
      <c r="HP52" s="49" t="s">
        <v>201</v>
      </c>
      <c r="HQ52" s="49" t="s">
        <v>201</v>
      </c>
      <c r="HR52" s="49" t="s">
        <v>201</v>
      </c>
      <c r="HS52" s="49" t="s">
        <v>201</v>
      </c>
      <c r="HT52" s="49" t="s">
        <v>201</v>
      </c>
      <c r="HU52" s="49" t="s">
        <v>201</v>
      </c>
      <c r="HV52" s="49" t="s">
        <v>201</v>
      </c>
      <c r="HW52" s="49" t="s">
        <v>201</v>
      </c>
      <c r="HX52" s="49" t="s">
        <v>201</v>
      </c>
      <c r="HY52" s="49" t="s">
        <v>201</v>
      </c>
      <c r="HZ52" s="49" t="s">
        <v>201</v>
      </c>
      <c r="IA52" s="49" t="s">
        <v>201</v>
      </c>
      <c r="IB52" s="49" t="s">
        <v>201</v>
      </c>
      <c r="IC52" s="49" t="s">
        <v>201</v>
      </c>
      <c r="ID52" s="49" t="s">
        <v>201</v>
      </c>
      <c r="IE52" s="49" t="s">
        <v>201</v>
      </c>
      <c r="IF52" s="49" t="s">
        <v>201</v>
      </c>
      <c r="IG52" s="49" t="s">
        <v>201</v>
      </c>
      <c r="IH52" s="49" t="s">
        <v>201</v>
      </c>
      <c r="II52" s="49" t="s">
        <v>201</v>
      </c>
      <c r="IJ52" s="49" t="s">
        <v>201</v>
      </c>
      <c r="IK52" s="49" t="s">
        <v>201</v>
      </c>
      <c r="IL52" s="49" t="s">
        <v>201</v>
      </c>
      <c r="IM52" s="49" t="s">
        <v>201</v>
      </c>
      <c r="IN52" s="49" t="s">
        <v>201</v>
      </c>
      <c r="IO52" s="49" t="s">
        <v>201</v>
      </c>
      <c r="IP52" s="49" t="s">
        <v>201</v>
      </c>
      <c r="IQ52" s="49" t="s">
        <v>201</v>
      </c>
      <c r="IR52" s="49" t="s">
        <v>201</v>
      </c>
      <c r="IS52" s="49" t="s">
        <v>201</v>
      </c>
      <c r="IT52" s="49" t="s">
        <v>201</v>
      </c>
      <c r="IU52" s="49" t="s">
        <v>201</v>
      </c>
      <c r="IV52" s="49" t="s">
        <v>201</v>
      </c>
    </row>
    <row r="53" spans="1:256" ht="25.9" customHeight="1">
      <c r="A53" s="169" t="s">
        <v>319</v>
      </c>
      <c r="B53" s="8" t="s">
        <v>123</v>
      </c>
      <c r="C53" s="8" t="s">
        <v>124</v>
      </c>
      <c r="D53" s="8" t="s">
        <v>216</v>
      </c>
      <c r="E53" s="8" t="s">
        <v>89</v>
      </c>
      <c r="F53" s="8" t="s">
        <v>148</v>
      </c>
      <c r="G53" s="49"/>
      <c r="H53" s="49"/>
      <c r="I53" s="9">
        <f>I54+I57</f>
        <v>64.3</v>
      </c>
      <c r="J53" s="9">
        <f>J54+J57</f>
        <v>67.899999999999991</v>
      </c>
      <c r="K53" s="9">
        <f>K54+K57</f>
        <v>70.5</v>
      </c>
      <c r="M53" s="105"/>
      <c r="N53" s="105"/>
      <c r="O53" s="105"/>
      <c r="P53" s="105"/>
      <c r="Q53" s="105"/>
      <c r="R53" s="105"/>
      <c r="S53" s="105"/>
      <c r="T53" s="105"/>
      <c r="U53" s="105"/>
      <c r="V53" s="105"/>
      <c r="W53" s="105"/>
      <c r="X53" s="105"/>
      <c r="Y53" s="105"/>
      <c r="Z53" s="105"/>
      <c r="AA53" s="105"/>
      <c r="AB53" s="105"/>
      <c r="AC53" s="105"/>
      <c r="AD53" s="105"/>
      <c r="AE53" s="105"/>
      <c r="AF53" s="105"/>
      <c r="AG53" s="105"/>
      <c r="AH53" s="105"/>
      <c r="AI53" s="105"/>
      <c r="AJ53" s="105"/>
      <c r="AK53" s="105"/>
      <c r="AL53" s="105"/>
      <c r="AM53" s="105"/>
      <c r="AN53" s="105"/>
      <c r="AO53" s="105"/>
      <c r="AP53" s="105"/>
      <c r="AQ53" s="105"/>
      <c r="AR53" s="105"/>
      <c r="AS53" s="105"/>
      <c r="AT53" s="105"/>
      <c r="AU53" s="105"/>
      <c r="AV53" s="105"/>
      <c r="AW53" s="105"/>
      <c r="AX53" s="105"/>
      <c r="AY53" s="105"/>
      <c r="AZ53" s="105"/>
      <c r="BA53" s="105"/>
      <c r="BB53" s="105"/>
      <c r="BC53" s="105"/>
      <c r="BD53" s="105"/>
      <c r="BE53" s="105"/>
      <c r="BF53" s="105"/>
      <c r="BG53" s="105"/>
      <c r="BH53" s="105"/>
      <c r="BI53" s="105"/>
      <c r="BJ53" s="105"/>
      <c r="BK53" s="105"/>
      <c r="BL53" s="105"/>
      <c r="BM53" s="105"/>
      <c r="BN53" s="105"/>
      <c r="BO53" s="105"/>
      <c r="BP53" s="105"/>
      <c r="BQ53" s="105"/>
      <c r="BR53" s="105"/>
      <c r="BS53" s="105"/>
      <c r="BT53" s="105"/>
      <c r="BU53" s="105"/>
      <c r="BV53" s="105"/>
      <c r="BW53" s="105"/>
      <c r="BX53" s="105"/>
      <c r="BY53" s="105"/>
      <c r="BZ53" s="105"/>
      <c r="CA53" s="105"/>
      <c r="CB53" s="105"/>
      <c r="CC53" s="105"/>
      <c r="CD53" s="105"/>
      <c r="CE53" s="105"/>
      <c r="CF53" s="105"/>
      <c r="CG53" s="105"/>
      <c r="CH53" s="105"/>
      <c r="CI53" s="105"/>
      <c r="CJ53" s="105"/>
      <c r="CK53" s="105"/>
      <c r="CL53" s="105"/>
      <c r="CM53" s="105"/>
      <c r="CN53" s="105"/>
      <c r="CO53" s="105"/>
      <c r="CP53" s="105"/>
      <c r="CQ53" s="105"/>
      <c r="CR53" s="105"/>
      <c r="CS53" s="105"/>
      <c r="CT53" s="105"/>
      <c r="CU53" s="105"/>
      <c r="CV53" s="105"/>
      <c r="CW53" s="105"/>
      <c r="CX53" s="105"/>
      <c r="CY53" s="105"/>
      <c r="CZ53" s="105"/>
      <c r="DA53" s="105"/>
      <c r="DB53" s="105"/>
      <c r="DC53" s="105"/>
      <c r="DD53" s="105"/>
      <c r="DE53" s="105"/>
      <c r="DF53" s="105"/>
      <c r="DG53" s="105"/>
      <c r="DH53" s="105"/>
      <c r="DI53" s="105"/>
      <c r="DJ53" s="105"/>
      <c r="DK53" s="105"/>
      <c r="DL53" s="105"/>
      <c r="DM53" s="105"/>
      <c r="DN53" s="105"/>
      <c r="DO53" s="105"/>
      <c r="DP53" s="105"/>
      <c r="DQ53" s="105"/>
      <c r="DR53" s="105"/>
      <c r="DS53" s="105"/>
      <c r="DT53" s="105"/>
      <c r="DU53" s="105"/>
      <c r="DV53" s="105"/>
      <c r="DW53" s="105"/>
      <c r="DX53" s="105"/>
      <c r="DY53" s="105"/>
      <c r="DZ53" s="105"/>
      <c r="EA53" s="105"/>
      <c r="EB53" s="105"/>
      <c r="EC53" s="105"/>
      <c r="ED53" s="105"/>
      <c r="EE53" s="105"/>
      <c r="EF53" s="105"/>
      <c r="EG53" s="105"/>
      <c r="EH53" s="105"/>
      <c r="EI53" s="105"/>
      <c r="EJ53" s="105"/>
      <c r="EK53" s="105"/>
      <c r="EL53" s="105"/>
      <c r="EM53" s="105"/>
      <c r="EN53" s="105"/>
      <c r="EO53" s="105"/>
      <c r="EP53" s="105"/>
      <c r="EQ53" s="105"/>
      <c r="ER53" s="105"/>
      <c r="ES53" s="105"/>
      <c r="ET53" s="105"/>
      <c r="EU53" s="105"/>
      <c r="EV53" s="105"/>
      <c r="EW53" s="105"/>
      <c r="EX53" s="105"/>
      <c r="EY53" s="105"/>
      <c r="EZ53" s="105"/>
      <c r="FA53" s="105"/>
      <c r="FB53" s="105"/>
      <c r="FC53" s="105"/>
      <c r="FD53" s="105"/>
      <c r="FE53" s="105"/>
      <c r="FF53" s="105"/>
      <c r="FG53" s="105"/>
      <c r="FH53" s="105"/>
      <c r="FI53" s="105"/>
      <c r="FJ53" s="105"/>
      <c r="FK53" s="105"/>
      <c r="FL53" s="105"/>
      <c r="FM53" s="105"/>
      <c r="FN53" s="105"/>
      <c r="FO53" s="105"/>
      <c r="FP53" s="105"/>
      <c r="FQ53" s="105"/>
      <c r="FR53" s="105"/>
      <c r="FS53" s="105"/>
      <c r="FT53" s="105"/>
      <c r="FU53" s="105"/>
      <c r="FV53" s="105"/>
      <c r="FW53" s="105"/>
      <c r="FX53" s="105"/>
      <c r="FY53" s="105"/>
      <c r="FZ53" s="105"/>
      <c r="GA53" s="105"/>
      <c r="GB53" s="105"/>
      <c r="GC53" s="105"/>
      <c r="GD53" s="105"/>
      <c r="GE53" s="105"/>
      <c r="GF53" s="105"/>
      <c r="GG53" s="105"/>
      <c r="GH53" s="105"/>
      <c r="GI53" s="105"/>
      <c r="GJ53" s="105"/>
      <c r="GK53" s="105"/>
      <c r="GL53" s="105"/>
      <c r="GM53" s="105"/>
      <c r="GN53" s="105"/>
      <c r="GO53" s="105"/>
      <c r="GP53" s="105"/>
      <c r="GQ53" s="105"/>
      <c r="GR53" s="105"/>
      <c r="GS53" s="105"/>
      <c r="GT53" s="105"/>
      <c r="GU53" s="105"/>
      <c r="GV53" s="105"/>
      <c r="GW53" s="105"/>
      <c r="GX53" s="105"/>
      <c r="GY53" s="105"/>
      <c r="GZ53" s="105"/>
      <c r="HA53" s="105"/>
      <c r="HB53" s="105"/>
      <c r="HC53" s="105"/>
      <c r="HD53" s="105"/>
      <c r="HE53" s="105"/>
      <c r="HF53" s="105"/>
      <c r="HG53" s="105"/>
      <c r="HH53" s="105"/>
      <c r="HI53" s="105"/>
      <c r="HJ53" s="105"/>
      <c r="HK53" s="105"/>
      <c r="HL53" s="105"/>
      <c r="HM53" s="105"/>
      <c r="HN53" s="105"/>
      <c r="HO53" s="105"/>
      <c r="HP53" s="105"/>
      <c r="HQ53" s="105"/>
      <c r="HR53" s="105"/>
      <c r="HS53" s="105"/>
      <c r="HT53" s="105"/>
      <c r="HU53" s="105"/>
      <c r="HV53" s="105"/>
      <c r="HW53" s="105"/>
      <c r="HX53" s="105"/>
      <c r="HY53" s="105"/>
      <c r="HZ53" s="105"/>
      <c r="IA53" s="105"/>
      <c r="IB53" s="105"/>
      <c r="IC53" s="105"/>
      <c r="ID53" s="105"/>
      <c r="IE53" s="105"/>
      <c r="IF53" s="105"/>
      <c r="IG53" s="105"/>
      <c r="IH53" s="105"/>
      <c r="II53" s="105"/>
      <c r="IJ53" s="105"/>
      <c r="IK53" s="105"/>
      <c r="IL53" s="105"/>
      <c r="IM53" s="105"/>
      <c r="IN53" s="105"/>
      <c r="IO53" s="105"/>
      <c r="IP53" s="105"/>
      <c r="IQ53" s="105"/>
      <c r="IR53" s="105"/>
      <c r="IS53" s="105"/>
      <c r="IT53" s="105"/>
      <c r="IU53" s="105"/>
      <c r="IV53" s="105"/>
    </row>
    <row r="54" spans="1:256" ht="42.6" customHeight="1">
      <c r="A54" s="103" t="s">
        <v>273</v>
      </c>
      <c r="B54" s="8" t="s">
        <v>123</v>
      </c>
      <c r="C54" s="8" t="s">
        <v>124</v>
      </c>
      <c r="D54" s="8" t="s">
        <v>216</v>
      </c>
      <c r="E54" s="8" t="s">
        <v>89</v>
      </c>
      <c r="F54" s="8" t="s">
        <v>148</v>
      </c>
      <c r="G54" s="8" t="s">
        <v>79</v>
      </c>
      <c r="H54" s="8"/>
      <c r="I54" s="9">
        <f t="shared" ref="I54:K55" si="5">I55</f>
        <v>63.1</v>
      </c>
      <c r="J54" s="554">
        <f t="shared" si="5"/>
        <v>66.599999999999994</v>
      </c>
      <c r="K54" s="554">
        <f t="shared" si="5"/>
        <v>69.2</v>
      </c>
      <c r="L54" s="704"/>
    </row>
    <row r="55" spans="1:256" ht="56.25">
      <c r="A55" s="158" t="s">
        <v>286</v>
      </c>
      <c r="B55" s="8" t="s">
        <v>123</v>
      </c>
      <c r="C55" s="8" t="s">
        <v>124</v>
      </c>
      <c r="D55" s="8" t="s">
        <v>216</v>
      </c>
      <c r="E55" s="8" t="s">
        <v>89</v>
      </c>
      <c r="F55" s="8" t="s">
        <v>148</v>
      </c>
      <c r="G55" s="8" t="s">
        <v>79</v>
      </c>
      <c r="H55" s="8" t="s">
        <v>285</v>
      </c>
      <c r="I55" s="9">
        <f t="shared" si="5"/>
        <v>63.1</v>
      </c>
      <c r="J55" s="554">
        <f t="shared" si="5"/>
        <v>66.599999999999994</v>
      </c>
      <c r="K55" s="554">
        <f t="shared" si="5"/>
        <v>69.2</v>
      </c>
      <c r="L55" s="704"/>
    </row>
    <row r="56" spans="1:256" ht="23.45" customHeight="1">
      <c r="A56" s="158" t="s">
        <v>287</v>
      </c>
      <c r="B56" s="8" t="s">
        <v>123</v>
      </c>
      <c r="C56" s="8" t="s">
        <v>124</v>
      </c>
      <c r="D56" s="8" t="s">
        <v>216</v>
      </c>
      <c r="E56" s="8" t="s">
        <v>89</v>
      </c>
      <c r="F56" s="8" t="s">
        <v>148</v>
      </c>
      <c r="G56" s="8" t="s">
        <v>79</v>
      </c>
      <c r="H56" s="8" t="s">
        <v>284</v>
      </c>
      <c r="I56" s="9">
        <f>'прил 3'!J57</f>
        <v>63.1</v>
      </c>
      <c r="J56" s="9">
        <f>'прил 3'!K57</f>
        <v>66.599999999999994</v>
      </c>
      <c r="K56" s="9">
        <f>'прил 3'!L57</f>
        <v>69.2</v>
      </c>
      <c r="L56" s="704"/>
    </row>
    <row r="57" spans="1:256" ht="75">
      <c r="A57" s="103" t="s">
        <v>272</v>
      </c>
      <c r="B57" s="8" t="s">
        <v>123</v>
      </c>
      <c r="C57" s="8" t="s">
        <v>124</v>
      </c>
      <c r="D57" s="8" t="s">
        <v>216</v>
      </c>
      <c r="E57" s="8" t="s">
        <v>89</v>
      </c>
      <c r="F57" s="8" t="s">
        <v>148</v>
      </c>
      <c r="G57" s="8" t="s">
        <v>172</v>
      </c>
      <c r="H57" s="8"/>
      <c r="I57" s="9">
        <f t="shared" ref="I57:K58" si="6">I58</f>
        <v>1.2</v>
      </c>
      <c r="J57" s="554">
        <f t="shared" si="6"/>
        <v>1.3</v>
      </c>
      <c r="K57" s="554">
        <f t="shared" si="6"/>
        <v>1.3</v>
      </c>
      <c r="L57" s="706"/>
    </row>
    <row r="58" spans="1:256">
      <c r="A58" s="108" t="s">
        <v>290</v>
      </c>
      <c r="B58" s="8" t="s">
        <v>123</v>
      </c>
      <c r="C58" s="8" t="s">
        <v>124</v>
      </c>
      <c r="D58" s="8" t="s">
        <v>216</v>
      </c>
      <c r="E58" s="8" t="s">
        <v>89</v>
      </c>
      <c r="F58" s="8" t="s">
        <v>148</v>
      </c>
      <c r="G58" s="8" t="s">
        <v>172</v>
      </c>
      <c r="H58" s="8" t="s">
        <v>288</v>
      </c>
      <c r="I58" s="9">
        <f t="shared" si="6"/>
        <v>1.2</v>
      </c>
      <c r="J58" s="554">
        <f t="shared" si="6"/>
        <v>1.3</v>
      </c>
      <c r="K58" s="554">
        <f t="shared" si="6"/>
        <v>1.3</v>
      </c>
      <c r="L58" s="706"/>
    </row>
    <row r="59" spans="1:256">
      <c r="A59" s="108" t="s">
        <v>291</v>
      </c>
      <c r="B59" s="8" t="s">
        <v>123</v>
      </c>
      <c r="C59" s="8" t="s">
        <v>124</v>
      </c>
      <c r="D59" s="8" t="s">
        <v>216</v>
      </c>
      <c r="E59" s="8" t="s">
        <v>89</v>
      </c>
      <c r="F59" s="8" t="s">
        <v>148</v>
      </c>
      <c r="G59" s="8" t="s">
        <v>172</v>
      </c>
      <c r="H59" s="8" t="s">
        <v>289</v>
      </c>
      <c r="I59" s="9">
        <f>'прил 3'!J60</f>
        <v>1.2</v>
      </c>
      <c r="J59" s="9">
        <f>'прил 3'!K60</f>
        <v>1.3</v>
      </c>
      <c r="K59" s="9">
        <f>'прил 3'!L60</f>
        <v>1.3</v>
      </c>
      <c r="L59" s="706"/>
    </row>
    <row r="60" spans="1:256">
      <c r="A60" s="170" t="s">
        <v>321</v>
      </c>
      <c r="B60" s="8" t="s">
        <v>123</v>
      </c>
      <c r="C60" s="8" t="s">
        <v>124</v>
      </c>
      <c r="D60" s="8" t="s">
        <v>216</v>
      </c>
      <c r="E60" s="8" t="s">
        <v>89</v>
      </c>
      <c r="F60" s="8" t="s">
        <v>147</v>
      </c>
      <c r="G60" s="8"/>
      <c r="H60" s="8"/>
      <c r="I60" s="9">
        <f>I61</f>
        <v>113.3</v>
      </c>
      <c r="J60" s="554">
        <f>J61</f>
        <v>119.5</v>
      </c>
      <c r="K60" s="554">
        <f>K61</f>
        <v>124.3</v>
      </c>
      <c r="L60" s="335"/>
    </row>
    <row r="61" spans="1:256" ht="82.9" customHeight="1">
      <c r="A61" s="108" t="s">
        <v>274</v>
      </c>
      <c r="B61" s="8" t="s">
        <v>123</v>
      </c>
      <c r="C61" s="8" t="s">
        <v>124</v>
      </c>
      <c r="D61" s="8" t="s">
        <v>216</v>
      </c>
      <c r="E61" s="8" t="s">
        <v>89</v>
      </c>
      <c r="F61" s="8" t="s">
        <v>147</v>
      </c>
      <c r="G61" s="8" t="s">
        <v>78</v>
      </c>
      <c r="H61" s="8"/>
      <c r="I61" s="9">
        <f>I62+I64</f>
        <v>113.3</v>
      </c>
      <c r="J61" s="554">
        <f>J62+J64</f>
        <v>119.5</v>
      </c>
      <c r="K61" s="554">
        <f>K62+K64</f>
        <v>124.3</v>
      </c>
      <c r="L61" s="335"/>
    </row>
    <row r="62" spans="1:256" ht="60" customHeight="1">
      <c r="A62" s="158" t="s">
        <v>286</v>
      </c>
      <c r="B62" s="8" t="s">
        <v>123</v>
      </c>
      <c r="C62" s="8" t="s">
        <v>124</v>
      </c>
      <c r="D62" s="8" t="s">
        <v>216</v>
      </c>
      <c r="E62" s="8" t="s">
        <v>89</v>
      </c>
      <c r="F62" s="8" t="s">
        <v>147</v>
      </c>
      <c r="G62" s="8" t="s">
        <v>78</v>
      </c>
      <c r="H62" s="8" t="s">
        <v>285</v>
      </c>
      <c r="I62" s="9">
        <f>I63</f>
        <v>80.3</v>
      </c>
      <c r="J62" s="554">
        <f>J63</f>
        <v>86.5</v>
      </c>
      <c r="K62" s="554">
        <f>K63</f>
        <v>91.3</v>
      </c>
      <c r="L62" s="335"/>
    </row>
    <row r="63" spans="1:256">
      <c r="A63" s="158" t="s">
        <v>287</v>
      </c>
      <c r="B63" s="8" t="s">
        <v>123</v>
      </c>
      <c r="C63" s="8" t="s">
        <v>124</v>
      </c>
      <c r="D63" s="8" t="s">
        <v>216</v>
      </c>
      <c r="E63" s="8" t="s">
        <v>89</v>
      </c>
      <c r="F63" s="8" t="s">
        <v>147</v>
      </c>
      <c r="G63" s="8" t="s">
        <v>78</v>
      </c>
      <c r="H63" s="8" t="s">
        <v>284</v>
      </c>
      <c r="I63" s="9">
        <f>'прил 3'!J64</f>
        <v>80.3</v>
      </c>
      <c r="J63" s="9">
        <f>'прил 3'!K64</f>
        <v>86.5</v>
      </c>
      <c r="K63" s="9">
        <f>'прил 3'!L64</f>
        <v>91.3</v>
      </c>
      <c r="L63" s="305"/>
    </row>
    <row r="64" spans="1:256">
      <c r="A64" s="108" t="s">
        <v>290</v>
      </c>
      <c r="B64" s="8" t="s">
        <v>123</v>
      </c>
      <c r="C64" s="8" t="s">
        <v>124</v>
      </c>
      <c r="D64" s="8" t="s">
        <v>216</v>
      </c>
      <c r="E64" s="8" t="s">
        <v>89</v>
      </c>
      <c r="F64" s="8" t="s">
        <v>147</v>
      </c>
      <c r="G64" s="8" t="s">
        <v>78</v>
      </c>
      <c r="H64" s="8" t="s">
        <v>288</v>
      </c>
      <c r="I64" s="9">
        <f>I65</f>
        <v>33</v>
      </c>
      <c r="J64" s="554">
        <f>J65</f>
        <v>33</v>
      </c>
      <c r="K64" s="554">
        <f>K65</f>
        <v>33</v>
      </c>
      <c r="L64" s="305"/>
    </row>
    <row r="65" spans="1:19">
      <c r="A65" s="108" t="s">
        <v>291</v>
      </c>
      <c r="B65" s="8" t="s">
        <v>123</v>
      </c>
      <c r="C65" s="8" t="s">
        <v>124</v>
      </c>
      <c r="D65" s="8" t="s">
        <v>216</v>
      </c>
      <c r="E65" s="8" t="s">
        <v>89</v>
      </c>
      <c r="F65" s="8" t="s">
        <v>147</v>
      </c>
      <c r="G65" s="8" t="s">
        <v>78</v>
      </c>
      <c r="H65" s="8" t="s">
        <v>289</v>
      </c>
      <c r="I65" s="9">
        <f>'прил 3'!J66</f>
        <v>33</v>
      </c>
      <c r="J65" s="9">
        <f>'прил 3'!K66</f>
        <v>33</v>
      </c>
      <c r="K65" s="9">
        <f>'прил 3'!L66</f>
        <v>33</v>
      </c>
      <c r="L65" s="305"/>
    </row>
    <row r="66" spans="1:19">
      <c r="A66" s="173" t="s">
        <v>203</v>
      </c>
      <c r="B66" s="2" t="s">
        <v>123</v>
      </c>
      <c r="C66" s="2" t="s">
        <v>124</v>
      </c>
      <c r="D66" s="8" t="s">
        <v>214</v>
      </c>
      <c r="E66" s="2"/>
      <c r="F66" s="2"/>
      <c r="G66" s="2"/>
      <c r="H66" s="2"/>
      <c r="I66" s="554">
        <f>I67</f>
        <v>15937.515549999998</v>
      </c>
      <c r="J66" s="554">
        <f>J67</f>
        <v>16755.400000000001</v>
      </c>
      <c r="K66" s="554">
        <f>K67</f>
        <v>16835.900000000001</v>
      </c>
      <c r="L66" s="335"/>
      <c r="M66" s="127"/>
    </row>
    <row r="67" spans="1:19" ht="37.5">
      <c r="A67" s="166" t="s">
        <v>326</v>
      </c>
      <c r="B67" s="2" t="s">
        <v>123</v>
      </c>
      <c r="C67" s="2" t="s">
        <v>124</v>
      </c>
      <c r="D67" s="8" t="s">
        <v>214</v>
      </c>
      <c r="E67" s="14" t="s">
        <v>113</v>
      </c>
      <c r="F67" s="14" t="s">
        <v>87</v>
      </c>
      <c r="G67" s="14"/>
      <c r="H67" s="2" t="s">
        <v>146</v>
      </c>
      <c r="I67" s="9">
        <f>I68+I71+I78+I81</f>
        <v>15937.515549999998</v>
      </c>
      <c r="J67" s="9">
        <f>J68+J71+J78</f>
        <v>16755.400000000001</v>
      </c>
      <c r="K67" s="9">
        <f>K68+K71+K78</f>
        <v>16835.900000000001</v>
      </c>
      <c r="L67" s="305"/>
    </row>
    <row r="68" spans="1:19">
      <c r="A68" s="171" t="s">
        <v>355</v>
      </c>
      <c r="B68" s="2" t="s">
        <v>123</v>
      </c>
      <c r="C68" s="2" t="s">
        <v>124</v>
      </c>
      <c r="D68" s="8" t="s">
        <v>214</v>
      </c>
      <c r="E68" s="8" t="s">
        <v>113</v>
      </c>
      <c r="F68" s="8" t="s">
        <v>87</v>
      </c>
      <c r="G68" s="8" t="s">
        <v>170</v>
      </c>
      <c r="H68" s="2"/>
      <c r="I68" s="9">
        <f t="shared" ref="I68:K69" si="7">I69</f>
        <v>13572.9</v>
      </c>
      <c r="J68" s="9">
        <f t="shared" si="7"/>
        <v>13877.599999999999</v>
      </c>
      <c r="K68" s="9">
        <f t="shared" si="7"/>
        <v>14093.199999999999</v>
      </c>
      <c r="L68" s="305"/>
    </row>
    <row r="69" spans="1:19" ht="58.15" customHeight="1">
      <c r="A69" s="158" t="s">
        <v>286</v>
      </c>
      <c r="B69" s="2" t="s">
        <v>123</v>
      </c>
      <c r="C69" s="2" t="s">
        <v>124</v>
      </c>
      <c r="D69" s="8" t="s">
        <v>214</v>
      </c>
      <c r="E69" s="8" t="s">
        <v>113</v>
      </c>
      <c r="F69" s="8" t="s">
        <v>87</v>
      </c>
      <c r="G69" s="8" t="s">
        <v>170</v>
      </c>
      <c r="H69" s="2">
        <v>100</v>
      </c>
      <c r="I69" s="554">
        <f t="shared" si="7"/>
        <v>13572.9</v>
      </c>
      <c r="J69" s="554">
        <f t="shared" si="7"/>
        <v>13877.599999999999</v>
      </c>
      <c r="K69" s="554">
        <f t="shared" si="7"/>
        <v>14093.199999999999</v>
      </c>
      <c r="L69" s="305"/>
    </row>
    <row r="70" spans="1:19">
      <c r="A70" s="158" t="s">
        <v>287</v>
      </c>
      <c r="B70" s="2" t="s">
        <v>123</v>
      </c>
      <c r="C70" s="2" t="s">
        <v>124</v>
      </c>
      <c r="D70" s="8" t="s">
        <v>214</v>
      </c>
      <c r="E70" s="8" t="s">
        <v>113</v>
      </c>
      <c r="F70" s="8" t="s">
        <v>87</v>
      </c>
      <c r="G70" s="8" t="s">
        <v>170</v>
      </c>
      <c r="H70" s="2">
        <v>120</v>
      </c>
      <c r="I70" s="554">
        <f>'прил 3'!J71</f>
        <v>13572.9</v>
      </c>
      <c r="J70" s="554">
        <f>'прил 3'!K71</f>
        <v>13877.599999999999</v>
      </c>
      <c r="K70" s="554">
        <f>'прил 3'!L71</f>
        <v>14093.199999999999</v>
      </c>
      <c r="L70" s="305"/>
    </row>
    <row r="71" spans="1:19">
      <c r="A71" s="108" t="s">
        <v>356</v>
      </c>
      <c r="B71" s="2" t="s">
        <v>123</v>
      </c>
      <c r="C71" s="2" t="s">
        <v>124</v>
      </c>
      <c r="D71" s="8" t="s">
        <v>214</v>
      </c>
      <c r="E71" s="8" t="s">
        <v>113</v>
      </c>
      <c r="F71" s="8" t="s">
        <v>87</v>
      </c>
      <c r="G71" s="8" t="s">
        <v>171</v>
      </c>
      <c r="H71" s="2"/>
      <c r="I71" s="554">
        <f>I72+I74+I76</f>
        <v>2335.6999999999998</v>
      </c>
      <c r="J71" s="554">
        <f>J72+J74+J76</f>
        <v>2877.4</v>
      </c>
      <c r="K71" s="554">
        <f>K72+K74+K76</f>
        <v>2742.2999999999997</v>
      </c>
      <c r="L71" s="305"/>
      <c r="M71" s="127"/>
      <c r="P71" s="128"/>
      <c r="Q71" s="128"/>
      <c r="R71" s="128"/>
      <c r="S71" s="128"/>
    </row>
    <row r="72" spans="1:19" ht="56.25">
      <c r="A72" s="158" t="s">
        <v>286</v>
      </c>
      <c r="B72" s="2" t="s">
        <v>123</v>
      </c>
      <c r="C72" s="2" t="s">
        <v>124</v>
      </c>
      <c r="D72" s="8" t="s">
        <v>214</v>
      </c>
      <c r="E72" s="8" t="s">
        <v>113</v>
      </c>
      <c r="F72" s="8" t="s">
        <v>87</v>
      </c>
      <c r="G72" s="8" t="s">
        <v>171</v>
      </c>
      <c r="H72" s="2">
        <v>100</v>
      </c>
      <c r="I72" s="554">
        <f>I73</f>
        <v>261</v>
      </c>
      <c r="J72" s="554">
        <f>J73</f>
        <v>261</v>
      </c>
      <c r="K72" s="554">
        <f>K73</f>
        <v>261</v>
      </c>
      <c r="L72" s="305"/>
      <c r="M72" s="127"/>
      <c r="P72" s="128"/>
      <c r="Q72" s="128"/>
      <c r="R72" s="128"/>
      <c r="S72" s="128"/>
    </row>
    <row r="73" spans="1:19">
      <c r="A73" s="158" t="s">
        <v>287</v>
      </c>
      <c r="B73" s="2" t="s">
        <v>123</v>
      </c>
      <c r="C73" s="2" t="s">
        <v>124</v>
      </c>
      <c r="D73" s="8" t="s">
        <v>214</v>
      </c>
      <c r="E73" s="8" t="s">
        <v>113</v>
      </c>
      <c r="F73" s="8" t="s">
        <v>87</v>
      </c>
      <c r="G73" s="8" t="s">
        <v>171</v>
      </c>
      <c r="H73" s="2">
        <v>120</v>
      </c>
      <c r="I73" s="554">
        <f>'прил 3'!J74</f>
        <v>261</v>
      </c>
      <c r="J73" s="554">
        <f>'прил 3'!K74</f>
        <v>261</v>
      </c>
      <c r="K73" s="554">
        <f>'прил 3'!L74</f>
        <v>261</v>
      </c>
      <c r="L73" s="305"/>
      <c r="M73" s="127"/>
      <c r="P73" s="128"/>
      <c r="Q73" s="128"/>
      <c r="R73" s="128"/>
      <c r="S73" s="128"/>
    </row>
    <row r="74" spans="1:19">
      <c r="A74" s="108" t="s">
        <v>290</v>
      </c>
      <c r="B74" s="2" t="s">
        <v>123</v>
      </c>
      <c r="C74" s="2" t="s">
        <v>124</v>
      </c>
      <c r="D74" s="8" t="s">
        <v>214</v>
      </c>
      <c r="E74" s="8" t="s">
        <v>113</v>
      </c>
      <c r="F74" s="8" t="s">
        <v>87</v>
      </c>
      <c r="G74" s="8" t="s">
        <v>171</v>
      </c>
      <c r="H74" s="2">
        <v>200</v>
      </c>
      <c r="I74" s="554">
        <f>I75</f>
        <v>2047.5000000000002</v>
      </c>
      <c r="J74" s="554">
        <f>J75</f>
        <v>2589.2000000000003</v>
      </c>
      <c r="K74" s="554">
        <f>K75</f>
        <v>2454.1</v>
      </c>
      <c r="L74" s="305"/>
      <c r="M74" s="127"/>
      <c r="P74" s="128"/>
      <c r="Q74" s="128"/>
      <c r="R74" s="128"/>
      <c r="S74" s="128"/>
    </row>
    <row r="75" spans="1:19">
      <c r="A75" s="108" t="s">
        <v>291</v>
      </c>
      <c r="B75" s="2" t="s">
        <v>123</v>
      </c>
      <c r="C75" s="2" t="s">
        <v>124</v>
      </c>
      <c r="D75" s="8" t="s">
        <v>214</v>
      </c>
      <c r="E75" s="8" t="s">
        <v>113</v>
      </c>
      <c r="F75" s="8" t="s">
        <v>87</v>
      </c>
      <c r="G75" s="8" t="s">
        <v>171</v>
      </c>
      <c r="H75" s="2">
        <v>240</v>
      </c>
      <c r="I75" s="554">
        <f>'прил 3'!J76</f>
        <v>2047.5000000000002</v>
      </c>
      <c r="J75" s="554">
        <f>'прил 3'!K76</f>
        <v>2589.2000000000003</v>
      </c>
      <c r="K75" s="554">
        <f>'прил 3'!L76</f>
        <v>2454.1</v>
      </c>
      <c r="L75" s="305"/>
      <c r="M75" s="127"/>
      <c r="P75" s="128"/>
      <c r="Q75" s="128"/>
      <c r="R75" s="128"/>
      <c r="S75" s="128"/>
    </row>
    <row r="76" spans="1:19">
      <c r="A76" s="108" t="s">
        <v>294</v>
      </c>
      <c r="B76" s="8" t="s">
        <v>123</v>
      </c>
      <c r="C76" s="8" t="s">
        <v>124</v>
      </c>
      <c r="D76" s="8" t="s">
        <v>214</v>
      </c>
      <c r="E76" s="8" t="s">
        <v>113</v>
      </c>
      <c r="F76" s="8" t="s">
        <v>87</v>
      </c>
      <c r="G76" s="8" t="s">
        <v>171</v>
      </c>
      <c r="H76" s="8" t="s">
        <v>292</v>
      </c>
      <c r="I76" s="554">
        <f>I77</f>
        <v>27.2</v>
      </c>
      <c r="J76" s="554">
        <f>J77</f>
        <v>27.2</v>
      </c>
      <c r="K76" s="554">
        <f>K77</f>
        <v>27.2</v>
      </c>
      <c r="L76" s="305"/>
      <c r="O76" s="37"/>
      <c r="P76" s="128"/>
      <c r="Q76" s="128"/>
      <c r="R76" s="128"/>
      <c r="S76" s="128"/>
    </row>
    <row r="77" spans="1:19">
      <c r="A77" s="108" t="s">
        <v>295</v>
      </c>
      <c r="B77" s="8" t="s">
        <v>123</v>
      </c>
      <c r="C77" s="8" t="s">
        <v>124</v>
      </c>
      <c r="D77" s="8" t="s">
        <v>214</v>
      </c>
      <c r="E77" s="8" t="s">
        <v>113</v>
      </c>
      <c r="F77" s="8" t="s">
        <v>87</v>
      </c>
      <c r="G77" s="8" t="s">
        <v>171</v>
      </c>
      <c r="H77" s="8" t="s">
        <v>293</v>
      </c>
      <c r="I77" s="554">
        <f>'прил 3'!J78</f>
        <v>27.2</v>
      </c>
      <c r="J77" s="554">
        <f>'прил 3'!K78</f>
        <v>27.2</v>
      </c>
      <c r="K77" s="554">
        <f>'прил 3'!L78</f>
        <v>27.2</v>
      </c>
      <c r="L77" s="335"/>
      <c r="O77" s="37"/>
      <c r="P77" s="128"/>
      <c r="Q77" s="128"/>
      <c r="R77" s="128"/>
      <c r="S77" s="128"/>
    </row>
    <row r="78" spans="1:19" ht="45" customHeight="1">
      <c r="A78" s="108" t="s">
        <v>278</v>
      </c>
      <c r="B78" s="8" t="s">
        <v>123</v>
      </c>
      <c r="C78" s="8" t="s">
        <v>124</v>
      </c>
      <c r="D78" s="8" t="s">
        <v>214</v>
      </c>
      <c r="E78" s="8" t="s">
        <v>113</v>
      </c>
      <c r="F78" s="8" t="s">
        <v>87</v>
      </c>
      <c r="G78" s="8" t="s">
        <v>279</v>
      </c>
      <c r="H78" s="8"/>
      <c r="I78" s="9">
        <f t="shared" ref="I78:K79" si="8">I79</f>
        <v>0.4</v>
      </c>
      <c r="J78" s="554">
        <f t="shared" si="8"/>
        <v>0.4</v>
      </c>
      <c r="K78" s="554">
        <f t="shared" si="8"/>
        <v>0.4</v>
      </c>
      <c r="L78" s="305"/>
    </row>
    <row r="79" spans="1:19">
      <c r="A79" s="108" t="s">
        <v>290</v>
      </c>
      <c r="B79" s="8" t="s">
        <v>123</v>
      </c>
      <c r="C79" s="8" t="s">
        <v>124</v>
      </c>
      <c r="D79" s="8" t="s">
        <v>214</v>
      </c>
      <c r="E79" s="8" t="s">
        <v>113</v>
      </c>
      <c r="F79" s="8" t="s">
        <v>87</v>
      </c>
      <c r="G79" s="8" t="s">
        <v>279</v>
      </c>
      <c r="H79" s="8" t="s">
        <v>288</v>
      </c>
      <c r="I79" s="9">
        <f t="shared" si="8"/>
        <v>0.4</v>
      </c>
      <c r="J79" s="554">
        <f t="shared" si="8"/>
        <v>0.4</v>
      </c>
      <c r="K79" s="554">
        <f t="shared" si="8"/>
        <v>0.4</v>
      </c>
      <c r="L79" s="305"/>
    </row>
    <row r="80" spans="1:19">
      <c r="A80" s="108" t="s">
        <v>291</v>
      </c>
      <c r="B80" s="8" t="s">
        <v>123</v>
      </c>
      <c r="C80" s="8" t="s">
        <v>124</v>
      </c>
      <c r="D80" s="8" t="s">
        <v>214</v>
      </c>
      <c r="E80" s="8" t="s">
        <v>113</v>
      </c>
      <c r="F80" s="8" t="s">
        <v>87</v>
      </c>
      <c r="G80" s="8" t="s">
        <v>279</v>
      </c>
      <c r="H80" s="8" t="s">
        <v>289</v>
      </c>
      <c r="I80" s="9">
        <f>'прил 3'!J80</f>
        <v>0.4</v>
      </c>
      <c r="J80" s="9">
        <f>'прил 3'!K80</f>
        <v>0.4</v>
      </c>
      <c r="K80" s="9">
        <f>'прил 3'!L80</f>
        <v>0.4</v>
      </c>
      <c r="L80" s="335"/>
    </row>
    <row r="81" spans="1:14" s="29" customFormat="1" ht="28.9" customHeight="1">
      <c r="A81" s="171" t="s">
        <v>567</v>
      </c>
      <c r="B81" s="8" t="s">
        <v>123</v>
      </c>
      <c r="C81" s="8" t="s">
        <v>124</v>
      </c>
      <c r="D81" s="8" t="s">
        <v>214</v>
      </c>
      <c r="E81" s="8" t="s">
        <v>113</v>
      </c>
      <c r="F81" s="8" t="s">
        <v>87</v>
      </c>
      <c r="G81" s="8" t="s">
        <v>568</v>
      </c>
      <c r="H81" s="8"/>
      <c r="I81" s="9">
        <f t="shared" ref="I81:K82" si="9">I82</f>
        <v>28.515550000000001</v>
      </c>
      <c r="J81" s="26">
        <f t="shared" si="9"/>
        <v>0</v>
      </c>
      <c r="K81" s="26">
        <f t="shared" si="9"/>
        <v>0</v>
      </c>
      <c r="L81" s="26"/>
      <c r="M81" s="437"/>
      <c r="N81" s="196"/>
    </row>
    <row r="82" spans="1:14" s="29" customFormat="1" ht="22.9" customHeight="1">
      <c r="A82" s="50" t="s">
        <v>290</v>
      </c>
      <c r="B82" s="8" t="s">
        <v>123</v>
      </c>
      <c r="C82" s="8" t="s">
        <v>124</v>
      </c>
      <c r="D82" s="8" t="s">
        <v>214</v>
      </c>
      <c r="E82" s="8" t="s">
        <v>113</v>
      </c>
      <c r="F82" s="8" t="s">
        <v>87</v>
      </c>
      <c r="G82" s="8" t="s">
        <v>568</v>
      </c>
      <c r="H82" s="8" t="s">
        <v>288</v>
      </c>
      <c r="I82" s="9">
        <f t="shared" si="9"/>
        <v>28.515550000000001</v>
      </c>
      <c r="J82" s="26">
        <f t="shared" si="9"/>
        <v>0</v>
      </c>
      <c r="K82" s="26">
        <f t="shared" si="9"/>
        <v>0</v>
      </c>
      <c r="L82" s="26"/>
      <c r="M82" s="437"/>
      <c r="N82" s="196"/>
    </row>
    <row r="83" spans="1:14" s="29" customFormat="1" ht="29.45" customHeight="1">
      <c r="A83" s="50" t="s">
        <v>291</v>
      </c>
      <c r="B83" s="8" t="s">
        <v>123</v>
      </c>
      <c r="C83" s="8" t="s">
        <v>124</v>
      </c>
      <c r="D83" s="8" t="s">
        <v>214</v>
      </c>
      <c r="E83" s="8" t="s">
        <v>113</v>
      </c>
      <c r="F83" s="8" t="s">
        <v>87</v>
      </c>
      <c r="G83" s="8" t="s">
        <v>568</v>
      </c>
      <c r="H83" s="8" t="s">
        <v>289</v>
      </c>
      <c r="I83" s="9">
        <f>'прил 3'!J85</f>
        <v>28.515550000000001</v>
      </c>
      <c r="J83" s="26"/>
      <c r="K83" s="26"/>
      <c r="L83" s="26"/>
      <c r="M83" s="442"/>
      <c r="N83" s="196"/>
    </row>
    <row r="84" spans="1:14" ht="36" customHeight="1">
      <c r="A84" s="108" t="s">
        <v>200</v>
      </c>
      <c r="B84" s="8" t="s">
        <v>123</v>
      </c>
      <c r="C84" s="8" t="s">
        <v>96</v>
      </c>
      <c r="D84" s="8"/>
      <c r="E84" s="11"/>
      <c r="F84" s="11"/>
      <c r="G84" s="36"/>
      <c r="H84" s="32"/>
      <c r="I84" s="554">
        <f t="shared" ref="I84:K85" si="10">I85</f>
        <v>3450.7999999999997</v>
      </c>
      <c r="J84" s="554">
        <f t="shared" si="10"/>
        <v>3074.7999999999997</v>
      </c>
      <c r="K84" s="554">
        <f t="shared" si="10"/>
        <v>3074.7999999999997</v>
      </c>
      <c r="L84" s="305"/>
    </row>
    <row r="85" spans="1:14" ht="37.5">
      <c r="A85" s="108" t="s">
        <v>245</v>
      </c>
      <c r="B85" s="8" t="s">
        <v>123</v>
      </c>
      <c r="C85" s="8" t="s">
        <v>96</v>
      </c>
      <c r="D85" s="8" t="s">
        <v>88</v>
      </c>
      <c r="E85" s="8"/>
      <c r="F85" s="8"/>
      <c r="G85" s="8"/>
      <c r="H85" s="8"/>
      <c r="I85" s="9">
        <f t="shared" si="10"/>
        <v>3450.7999999999997</v>
      </c>
      <c r="J85" s="554">
        <f t="shared" si="10"/>
        <v>3074.7999999999997</v>
      </c>
      <c r="K85" s="554">
        <f t="shared" si="10"/>
        <v>3074.7999999999997</v>
      </c>
      <c r="L85" s="305"/>
    </row>
    <row r="86" spans="1:14" ht="27.75" customHeight="1">
      <c r="A86" s="186" t="s">
        <v>25</v>
      </c>
      <c r="B86" s="8" t="s">
        <v>123</v>
      </c>
      <c r="C86" s="8" t="s">
        <v>96</v>
      </c>
      <c r="D86" s="8" t="s">
        <v>88</v>
      </c>
      <c r="E86" s="8" t="s">
        <v>112</v>
      </c>
      <c r="F86" s="8"/>
      <c r="G86" s="8"/>
      <c r="H86" s="8"/>
      <c r="I86" s="9">
        <f>I88+I91</f>
        <v>3450.7999999999997</v>
      </c>
      <c r="J86" s="554">
        <f>J88+J91</f>
        <v>3074.7999999999997</v>
      </c>
      <c r="K86" s="554">
        <f>K88+K91</f>
        <v>3074.7999999999997</v>
      </c>
      <c r="L86" s="305"/>
    </row>
    <row r="87" spans="1:14" ht="60" customHeight="1">
      <c r="A87" s="186" t="s">
        <v>337</v>
      </c>
      <c r="B87" s="8" t="s">
        <v>123</v>
      </c>
      <c r="C87" s="8" t="s">
        <v>96</v>
      </c>
      <c r="D87" s="8" t="s">
        <v>88</v>
      </c>
      <c r="E87" s="8" t="s">
        <v>112</v>
      </c>
      <c r="F87" s="8" t="s">
        <v>123</v>
      </c>
      <c r="G87" s="8"/>
      <c r="H87" s="8"/>
      <c r="I87" s="9">
        <f>I88</f>
        <v>3109.2</v>
      </c>
      <c r="J87" s="554">
        <f>J88</f>
        <v>2933.2</v>
      </c>
      <c r="K87" s="554">
        <f>K88</f>
        <v>2933.2</v>
      </c>
      <c r="L87" s="305"/>
    </row>
    <row r="88" spans="1:14">
      <c r="A88" s="108" t="s">
        <v>355</v>
      </c>
      <c r="B88" s="8" t="s">
        <v>123</v>
      </c>
      <c r="C88" s="8" t="s">
        <v>96</v>
      </c>
      <c r="D88" s="8" t="s">
        <v>88</v>
      </c>
      <c r="E88" s="8" t="s">
        <v>112</v>
      </c>
      <c r="F88" s="8" t="s">
        <v>123</v>
      </c>
      <c r="G88" s="8" t="s">
        <v>170</v>
      </c>
      <c r="H88" s="8"/>
      <c r="I88" s="9">
        <f t="shared" ref="I88:K89" si="11">I89</f>
        <v>3109.2</v>
      </c>
      <c r="J88" s="554">
        <f t="shared" si="11"/>
        <v>2933.2</v>
      </c>
      <c r="K88" s="554">
        <f t="shared" si="11"/>
        <v>2933.2</v>
      </c>
      <c r="L88" s="305"/>
    </row>
    <row r="89" spans="1:14" ht="56.25">
      <c r="A89" s="158" t="s">
        <v>286</v>
      </c>
      <c r="B89" s="8" t="s">
        <v>123</v>
      </c>
      <c r="C89" s="8" t="s">
        <v>96</v>
      </c>
      <c r="D89" s="8" t="s">
        <v>88</v>
      </c>
      <c r="E89" s="8" t="s">
        <v>112</v>
      </c>
      <c r="F89" s="8" t="s">
        <v>123</v>
      </c>
      <c r="G89" s="8" t="s">
        <v>170</v>
      </c>
      <c r="H89" s="8" t="s">
        <v>285</v>
      </c>
      <c r="I89" s="9">
        <f t="shared" si="11"/>
        <v>3109.2</v>
      </c>
      <c r="J89" s="554">
        <f t="shared" si="11"/>
        <v>2933.2</v>
      </c>
      <c r="K89" s="554">
        <f t="shared" si="11"/>
        <v>2933.2</v>
      </c>
      <c r="L89" s="305"/>
    </row>
    <row r="90" spans="1:14">
      <c r="A90" s="158" t="s">
        <v>287</v>
      </c>
      <c r="B90" s="8" t="s">
        <v>123</v>
      </c>
      <c r="C90" s="8" t="s">
        <v>96</v>
      </c>
      <c r="D90" s="8" t="s">
        <v>88</v>
      </c>
      <c r="E90" s="8" t="s">
        <v>112</v>
      </c>
      <c r="F90" s="8" t="s">
        <v>123</v>
      </c>
      <c r="G90" s="8" t="s">
        <v>170</v>
      </c>
      <c r="H90" s="8" t="s">
        <v>284</v>
      </c>
      <c r="I90" s="9">
        <f>'прил 3'!J258</f>
        <v>3109.2</v>
      </c>
      <c r="J90" s="9">
        <f>'прил 3'!K258</f>
        <v>2933.2</v>
      </c>
      <c r="K90" s="9">
        <f>'прил 3'!L258</f>
        <v>2933.2</v>
      </c>
      <c r="L90" s="305"/>
    </row>
    <row r="91" spans="1:14">
      <c r="A91" s="108" t="s">
        <v>356</v>
      </c>
      <c r="B91" s="8" t="s">
        <v>123</v>
      </c>
      <c r="C91" s="8" t="s">
        <v>96</v>
      </c>
      <c r="D91" s="8" t="s">
        <v>88</v>
      </c>
      <c r="E91" s="8" t="s">
        <v>112</v>
      </c>
      <c r="F91" s="8" t="s">
        <v>123</v>
      </c>
      <c r="G91" s="8" t="s">
        <v>171</v>
      </c>
      <c r="H91" s="8"/>
      <c r="I91" s="9">
        <f>I93+I94+I96</f>
        <v>341.6</v>
      </c>
      <c r="J91" s="554">
        <f>J93+J94+J96</f>
        <v>141.6</v>
      </c>
      <c r="K91" s="554">
        <f>K93+K94+K96</f>
        <v>141.6</v>
      </c>
      <c r="L91" s="305"/>
    </row>
    <row r="92" spans="1:14" ht="56.25">
      <c r="A92" s="158" t="s">
        <v>286</v>
      </c>
      <c r="B92" s="8" t="s">
        <v>123</v>
      </c>
      <c r="C92" s="8" t="s">
        <v>96</v>
      </c>
      <c r="D92" s="8" t="s">
        <v>88</v>
      </c>
      <c r="E92" s="8" t="s">
        <v>112</v>
      </c>
      <c r="F92" s="8" t="s">
        <v>123</v>
      </c>
      <c r="G92" s="8" t="s">
        <v>171</v>
      </c>
      <c r="H92" s="8" t="s">
        <v>285</v>
      </c>
      <c r="I92" s="9">
        <f>I93</f>
        <v>1.5</v>
      </c>
      <c r="J92" s="554">
        <f>J93</f>
        <v>1.5</v>
      </c>
      <c r="K92" s="554">
        <f>K93</f>
        <v>1.5</v>
      </c>
      <c r="L92" s="305"/>
    </row>
    <row r="93" spans="1:14">
      <c r="A93" s="158" t="s">
        <v>287</v>
      </c>
      <c r="B93" s="8" t="s">
        <v>123</v>
      </c>
      <c r="C93" s="8" t="s">
        <v>96</v>
      </c>
      <c r="D93" s="8" t="s">
        <v>88</v>
      </c>
      <c r="E93" s="8" t="s">
        <v>112</v>
      </c>
      <c r="F93" s="8" t="s">
        <v>123</v>
      </c>
      <c r="G93" s="8" t="s">
        <v>171</v>
      </c>
      <c r="H93" s="8" t="s">
        <v>284</v>
      </c>
      <c r="I93" s="9">
        <f>'прил 3'!J261</f>
        <v>1.5</v>
      </c>
      <c r="J93" s="9">
        <f>'прил 3'!K261</f>
        <v>1.5</v>
      </c>
      <c r="K93" s="9">
        <f>'прил 3'!L261</f>
        <v>1.5</v>
      </c>
      <c r="L93" s="305"/>
    </row>
    <row r="94" spans="1:14">
      <c r="A94" s="108" t="s">
        <v>290</v>
      </c>
      <c r="B94" s="8" t="s">
        <v>123</v>
      </c>
      <c r="C94" s="8" t="s">
        <v>96</v>
      </c>
      <c r="D94" s="8" t="s">
        <v>88</v>
      </c>
      <c r="E94" s="8" t="s">
        <v>112</v>
      </c>
      <c r="F94" s="8" t="s">
        <v>123</v>
      </c>
      <c r="G94" s="8" t="s">
        <v>171</v>
      </c>
      <c r="H94" s="8" t="s">
        <v>288</v>
      </c>
      <c r="I94" s="9">
        <f>I95</f>
        <v>336.1</v>
      </c>
      <c r="J94" s="554">
        <f>J95</f>
        <v>136.1</v>
      </c>
      <c r="K94" s="554">
        <f>K95</f>
        <v>136.1</v>
      </c>
      <c r="L94" s="305"/>
    </row>
    <row r="95" spans="1:14">
      <c r="A95" s="108" t="s">
        <v>291</v>
      </c>
      <c r="B95" s="8" t="s">
        <v>123</v>
      </c>
      <c r="C95" s="8" t="s">
        <v>96</v>
      </c>
      <c r="D95" s="8" t="s">
        <v>88</v>
      </c>
      <c r="E95" s="8" t="s">
        <v>112</v>
      </c>
      <c r="F95" s="8" t="s">
        <v>123</v>
      </c>
      <c r="G95" s="8" t="s">
        <v>171</v>
      </c>
      <c r="H95" s="8" t="s">
        <v>289</v>
      </c>
      <c r="I95" s="9">
        <f>'прил 3'!J263</f>
        <v>336.1</v>
      </c>
      <c r="J95" s="9">
        <f>'прил 3'!K263</f>
        <v>136.1</v>
      </c>
      <c r="K95" s="9">
        <f>'прил 3'!L263</f>
        <v>136.1</v>
      </c>
      <c r="L95" s="305"/>
    </row>
    <row r="96" spans="1:14">
      <c r="A96" s="108" t="s">
        <v>294</v>
      </c>
      <c r="B96" s="8" t="s">
        <v>123</v>
      </c>
      <c r="C96" s="8" t="s">
        <v>96</v>
      </c>
      <c r="D96" s="8" t="s">
        <v>88</v>
      </c>
      <c r="E96" s="8" t="s">
        <v>112</v>
      </c>
      <c r="F96" s="8" t="s">
        <v>123</v>
      </c>
      <c r="G96" s="8" t="s">
        <v>171</v>
      </c>
      <c r="H96" s="8" t="s">
        <v>292</v>
      </c>
      <c r="I96" s="9">
        <f>I97</f>
        <v>4</v>
      </c>
      <c r="J96" s="554">
        <f>J97</f>
        <v>4</v>
      </c>
      <c r="K96" s="554">
        <f>K97</f>
        <v>4</v>
      </c>
      <c r="L96" s="305"/>
    </row>
    <row r="97" spans="1:15">
      <c r="A97" s="108" t="s">
        <v>295</v>
      </c>
      <c r="B97" s="8" t="s">
        <v>123</v>
      </c>
      <c r="C97" s="8" t="s">
        <v>96</v>
      </c>
      <c r="D97" s="8" t="s">
        <v>88</v>
      </c>
      <c r="E97" s="8" t="s">
        <v>112</v>
      </c>
      <c r="F97" s="8" t="s">
        <v>123</v>
      </c>
      <c r="G97" s="8" t="s">
        <v>171</v>
      </c>
      <c r="H97" s="8" t="s">
        <v>293</v>
      </c>
      <c r="I97" s="9">
        <f>'прил 3'!J265</f>
        <v>4</v>
      </c>
      <c r="J97" s="9">
        <f>'прил 3'!K265</f>
        <v>4</v>
      </c>
      <c r="K97" s="9">
        <f>'прил 3'!L265</f>
        <v>4</v>
      </c>
      <c r="L97" s="345"/>
    </row>
    <row r="98" spans="1:15">
      <c r="A98" s="163" t="s">
        <v>135</v>
      </c>
      <c r="B98" s="8" t="s">
        <v>123</v>
      </c>
      <c r="C98" s="8" t="s">
        <v>97</v>
      </c>
      <c r="D98" s="8"/>
      <c r="E98" s="11"/>
      <c r="F98" s="11"/>
      <c r="G98" s="36"/>
      <c r="H98" s="32"/>
      <c r="I98" s="9">
        <f>I99</f>
        <v>35</v>
      </c>
      <c r="J98" s="554">
        <f>J99</f>
        <v>35</v>
      </c>
      <c r="K98" s="554">
        <f>K99</f>
        <v>35</v>
      </c>
      <c r="L98" s="305"/>
    </row>
    <row r="99" spans="1:15" ht="36" customHeight="1">
      <c r="A99" s="50" t="s">
        <v>394</v>
      </c>
      <c r="B99" s="8" t="s">
        <v>123</v>
      </c>
      <c r="C99" s="8" t="s">
        <v>97</v>
      </c>
      <c r="D99" s="8" t="s">
        <v>95</v>
      </c>
      <c r="E99" s="8" t="s">
        <v>89</v>
      </c>
      <c r="F99" s="8"/>
      <c r="G99" s="8"/>
      <c r="H99" s="8"/>
      <c r="I99" s="9">
        <f>SUM(I101)</f>
        <v>35</v>
      </c>
      <c r="J99" s="554">
        <f>SUM(J101)</f>
        <v>35</v>
      </c>
      <c r="K99" s="554">
        <f>SUM(K101)</f>
        <v>35</v>
      </c>
      <c r="L99" s="305"/>
    </row>
    <row r="100" spans="1:15" ht="36" customHeight="1">
      <c r="A100" s="123" t="s">
        <v>393</v>
      </c>
      <c r="B100" s="8" t="s">
        <v>123</v>
      </c>
      <c r="C100" s="8" t="s">
        <v>97</v>
      </c>
      <c r="D100" s="8" t="s">
        <v>95</v>
      </c>
      <c r="E100" s="8" t="s">
        <v>112</v>
      </c>
      <c r="F100" s="8"/>
      <c r="G100" s="8"/>
      <c r="H100" s="8"/>
      <c r="I100" s="9">
        <f>I101</f>
        <v>35</v>
      </c>
      <c r="J100" s="554">
        <f>J101</f>
        <v>35</v>
      </c>
      <c r="K100" s="554">
        <f>K101</f>
        <v>35</v>
      </c>
      <c r="L100" s="305"/>
    </row>
    <row r="101" spans="1:15">
      <c r="A101" s="108" t="s">
        <v>388</v>
      </c>
      <c r="B101" s="8" t="s">
        <v>123</v>
      </c>
      <c r="C101" s="8" t="s">
        <v>97</v>
      </c>
      <c r="D101" s="8" t="s">
        <v>95</v>
      </c>
      <c r="E101" s="8" t="s">
        <v>112</v>
      </c>
      <c r="F101" s="8" t="s">
        <v>87</v>
      </c>
      <c r="G101" s="8" t="s">
        <v>173</v>
      </c>
      <c r="H101" s="8"/>
      <c r="I101" s="9">
        <f>SUM(I103)</f>
        <v>35</v>
      </c>
      <c r="J101" s="554">
        <f>SUM(J103)</f>
        <v>35</v>
      </c>
      <c r="K101" s="554">
        <f>SUM(K103)</f>
        <v>35</v>
      </c>
      <c r="L101" s="305"/>
    </row>
    <row r="102" spans="1:15">
      <c r="A102" s="108" t="s">
        <v>294</v>
      </c>
      <c r="B102" s="8" t="s">
        <v>123</v>
      </c>
      <c r="C102" s="8" t="s">
        <v>97</v>
      </c>
      <c r="D102" s="8" t="s">
        <v>95</v>
      </c>
      <c r="E102" s="8" t="s">
        <v>112</v>
      </c>
      <c r="F102" s="8" t="s">
        <v>87</v>
      </c>
      <c r="G102" s="8" t="s">
        <v>173</v>
      </c>
      <c r="H102" s="8" t="s">
        <v>292</v>
      </c>
      <c r="I102" s="9">
        <f>I103</f>
        <v>35</v>
      </c>
      <c r="J102" s="554">
        <f>J103</f>
        <v>35</v>
      </c>
      <c r="K102" s="554">
        <f>K103</f>
        <v>35</v>
      </c>
      <c r="L102" s="305"/>
    </row>
    <row r="103" spans="1:15">
      <c r="A103" s="108" t="s">
        <v>165</v>
      </c>
      <c r="B103" s="8" t="s">
        <v>123</v>
      </c>
      <c r="C103" s="8" t="s">
        <v>97</v>
      </c>
      <c r="D103" s="8" t="s">
        <v>95</v>
      </c>
      <c r="E103" s="8" t="s">
        <v>112</v>
      </c>
      <c r="F103" s="8" t="s">
        <v>87</v>
      </c>
      <c r="G103" s="8" t="s">
        <v>173</v>
      </c>
      <c r="H103" s="8" t="s">
        <v>164</v>
      </c>
      <c r="I103" s="9">
        <f>'прил 3'!J91</f>
        <v>35</v>
      </c>
      <c r="J103" s="9">
        <f>'прил 3'!K91</f>
        <v>35</v>
      </c>
      <c r="K103" s="9">
        <f>'прил 3'!L91</f>
        <v>35</v>
      </c>
      <c r="L103" s="305"/>
    </row>
    <row r="104" spans="1:15">
      <c r="A104" s="108" t="s">
        <v>136</v>
      </c>
      <c r="B104" s="42" t="s">
        <v>123</v>
      </c>
      <c r="C104" s="14" t="s">
        <v>161</v>
      </c>
      <c r="D104" s="14"/>
      <c r="E104" s="10"/>
      <c r="F104" s="24"/>
      <c r="G104" s="12"/>
      <c r="H104" s="32"/>
      <c r="I104" s="9">
        <f>I105+I114+I128+I133+I123</f>
        <v>9127.9000000000015</v>
      </c>
      <c r="J104" s="9">
        <f>J105+J114+J128+J133+J123</f>
        <v>9043.4000000000015</v>
      </c>
      <c r="K104" s="9">
        <f>K105+K114+K128+K133+K123</f>
        <v>9033.4000000000015</v>
      </c>
      <c r="L104" s="305"/>
    </row>
    <row r="105" spans="1:15" ht="37.5">
      <c r="A105" s="163" t="s">
        <v>478</v>
      </c>
      <c r="B105" s="41" t="s">
        <v>123</v>
      </c>
      <c r="C105" s="8" t="s">
        <v>161</v>
      </c>
      <c r="D105" s="8" t="s">
        <v>148</v>
      </c>
      <c r="E105" s="8"/>
      <c r="F105" s="8"/>
      <c r="G105" s="8"/>
      <c r="H105" s="8"/>
      <c r="I105" s="9">
        <f>I107</f>
        <v>8653.7000000000007</v>
      </c>
      <c r="J105" s="9">
        <f>J107</f>
        <v>8667.8000000000011</v>
      </c>
      <c r="K105" s="9">
        <f>K107</f>
        <v>8667.8000000000011</v>
      </c>
      <c r="L105" s="305"/>
    </row>
    <row r="106" spans="1:15">
      <c r="A106" s="181" t="s">
        <v>14</v>
      </c>
      <c r="B106" s="7" t="s">
        <v>123</v>
      </c>
      <c r="C106" s="7" t="s">
        <v>161</v>
      </c>
      <c r="D106" s="8" t="s">
        <v>148</v>
      </c>
      <c r="E106" s="8" t="s">
        <v>89</v>
      </c>
      <c r="F106" s="7" t="s">
        <v>147</v>
      </c>
      <c r="G106" s="8"/>
      <c r="H106" s="8"/>
      <c r="I106" s="9">
        <f>I107</f>
        <v>8653.7000000000007</v>
      </c>
      <c r="J106" s="554">
        <f>J107</f>
        <v>8667.8000000000011</v>
      </c>
      <c r="K106" s="554">
        <f>K107</f>
        <v>8667.8000000000011</v>
      </c>
      <c r="L106" s="305"/>
    </row>
    <row r="107" spans="1:15">
      <c r="A107" s="163" t="s">
        <v>107</v>
      </c>
      <c r="B107" s="7" t="s">
        <v>123</v>
      </c>
      <c r="C107" s="7" t="s">
        <v>161</v>
      </c>
      <c r="D107" s="8" t="s">
        <v>148</v>
      </c>
      <c r="E107" s="8" t="s">
        <v>89</v>
      </c>
      <c r="F107" s="7" t="s">
        <v>147</v>
      </c>
      <c r="G107" s="7" t="s">
        <v>183</v>
      </c>
      <c r="H107" s="7"/>
      <c r="I107" s="9">
        <f>I108+I110+I112</f>
        <v>8653.7000000000007</v>
      </c>
      <c r="J107" s="9">
        <f>J108+J110+J112</f>
        <v>8667.8000000000011</v>
      </c>
      <c r="K107" s="9">
        <f>K108+K110+K112</f>
        <v>8667.8000000000011</v>
      </c>
      <c r="L107" s="305"/>
      <c r="M107" s="127"/>
      <c r="N107" s="127"/>
      <c r="O107" s="127"/>
    </row>
    <row r="108" spans="1:15" ht="56.25">
      <c r="A108" s="158" t="s">
        <v>286</v>
      </c>
      <c r="B108" s="8" t="s">
        <v>123</v>
      </c>
      <c r="C108" s="8" t="s">
        <v>161</v>
      </c>
      <c r="D108" s="8" t="s">
        <v>148</v>
      </c>
      <c r="E108" s="8" t="s">
        <v>89</v>
      </c>
      <c r="F108" s="7" t="s">
        <v>147</v>
      </c>
      <c r="G108" s="8" t="s">
        <v>183</v>
      </c>
      <c r="H108" s="8" t="s">
        <v>285</v>
      </c>
      <c r="I108" s="9">
        <f>I109</f>
        <v>5336.1</v>
      </c>
      <c r="J108" s="554">
        <f>J109</f>
        <v>5355.1</v>
      </c>
      <c r="K108" s="554">
        <f>K109</f>
        <v>5355.1</v>
      </c>
      <c r="L108" s="305"/>
      <c r="M108" s="127"/>
      <c r="N108" s="127"/>
      <c r="O108" s="127"/>
    </row>
    <row r="109" spans="1:15">
      <c r="A109" s="162" t="s">
        <v>312</v>
      </c>
      <c r="B109" s="8" t="s">
        <v>123</v>
      </c>
      <c r="C109" s="8" t="s">
        <v>161</v>
      </c>
      <c r="D109" s="8" t="s">
        <v>148</v>
      </c>
      <c r="E109" s="8" t="s">
        <v>89</v>
      </c>
      <c r="F109" s="7" t="s">
        <v>147</v>
      </c>
      <c r="G109" s="8" t="s">
        <v>183</v>
      </c>
      <c r="H109" s="8" t="s">
        <v>305</v>
      </c>
      <c r="I109" s="9">
        <f>'прил 3'!J271</f>
        <v>5336.1</v>
      </c>
      <c r="J109" s="9">
        <f>'прил 3'!K271</f>
        <v>5355.1</v>
      </c>
      <c r="K109" s="9">
        <f>'прил 3'!L271</f>
        <v>5355.1</v>
      </c>
      <c r="L109" s="335"/>
      <c r="M109" s="127"/>
      <c r="N109" s="127"/>
      <c r="O109" s="127"/>
    </row>
    <row r="110" spans="1:15">
      <c r="A110" s="50" t="s">
        <v>290</v>
      </c>
      <c r="B110" s="8" t="s">
        <v>123</v>
      </c>
      <c r="C110" s="8" t="s">
        <v>161</v>
      </c>
      <c r="D110" s="8" t="s">
        <v>148</v>
      </c>
      <c r="E110" s="8" t="s">
        <v>89</v>
      </c>
      <c r="F110" s="7" t="s">
        <v>147</v>
      </c>
      <c r="G110" s="8" t="s">
        <v>183</v>
      </c>
      <c r="H110" s="8" t="s">
        <v>288</v>
      </c>
      <c r="I110" s="9">
        <f>I111</f>
        <v>2731.7</v>
      </c>
      <c r="J110" s="554">
        <f>J111</f>
        <v>2745.8</v>
      </c>
      <c r="K110" s="554">
        <f>K111</f>
        <v>2745.8</v>
      </c>
      <c r="L110" s="335"/>
    </row>
    <row r="111" spans="1:15">
      <c r="A111" s="50" t="s">
        <v>291</v>
      </c>
      <c r="B111" s="8" t="s">
        <v>123</v>
      </c>
      <c r="C111" s="8" t="s">
        <v>161</v>
      </c>
      <c r="D111" s="8" t="s">
        <v>148</v>
      </c>
      <c r="E111" s="8" t="s">
        <v>89</v>
      </c>
      <c r="F111" s="7" t="s">
        <v>147</v>
      </c>
      <c r="G111" s="8" t="s">
        <v>183</v>
      </c>
      <c r="H111" s="8" t="s">
        <v>289</v>
      </c>
      <c r="I111" s="9">
        <f>'прил 3'!J273</f>
        <v>2731.7</v>
      </c>
      <c r="J111" s="9">
        <f>'прил 3'!K273</f>
        <v>2745.8</v>
      </c>
      <c r="K111" s="9">
        <f>'прил 3'!L273</f>
        <v>2745.8</v>
      </c>
      <c r="L111" s="305"/>
    </row>
    <row r="112" spans="1:15">
      <c r="A112" s="108" t="s">
        <v>294</v>
      </c>
      <c r="B112" s="8" t="s">
        <v>123</v>
      </c>
      <c r="C112" s="8" t="s">
        <v>161</v>
      </c>
      <c r="D112" s="8" t="s">
        <v>148</v>
      </c>
      <c r="E112" s="8" t="s">
        <v>89</v>
      </c>
      <c r="F112" s="7" t="s">
        <v>147</v>
      </c>
      <c r="G112" s="8" t="s">
        <v>183</v>
      </c>
      <c r="H112" s="8" t="s">
        <v>292</v>
      </c>
      <c r="I112" s="9">
        <f>I113</f>
        <v>585.9</v>
      </c>
      <c r="J112" s="554">
        <f>J113</f>
        <v>566.9</v>
      </c>
      <c r="K112" s="554">
        <f>K113</f>
        <v>566.9</v>
      </c>
      <c r="L112" s="305"/>
    </row>
    <row r="113" spans="1:14">
      <c r="A113" s="108" t="s">
        <v>295</v>
      </c>
      <c r="B113" s="8" t="s">
        <v>123</v>
      </c>
      <c r="C113" s="8" t="s">
        <v>161</v>
      </c>
      <c r="D113" s="8" t="s">
        <v>148</v>
      </c>
      <c r="E113" s="8" t="s">
        <v>89</v>
      </c>
      <c r="F113" s="7" t="s">
        <v>147</v>
      </c>
      <c r="G113" s="8" t="s">
        <v>183</v>
      </c>
      <c r="H113" s="8" t="s">
        <v>293</v>
      </c>
      <c r="I113" s="9">
        <f>'прил 3'!J274</f>
        <v>585.9</v>
      </c>
      <c r="J113" s="9">
        <f>'прил 3'!K274</f>
        <v>566.9</v>
      </c>
      <c r="K113" s="9">
        <f>'прил 3'!L274</f>
        <v>566.9</v>
      </c>
      <c r="L113" s="335"/>
    </row>
    <row r="114" spans="1:14" ht="45" customHeight="1">
      <c r="A114" s="163" t="s">
        <v>474</v>
      </c>
      <c r="B114" s="8" t="s">
        <v>123</v>
      </c>
      <c r="C114" s="8" t="s">
        <v>161</v>
      </c>
      <c r="D114" s="8" t="s">
        <v>150</v>
      </c>
      <c r="E114" s="8"/>
      <c r="F114" s="8"/>
      <c r="G114" s="8"/>
      <c r="H114" s="8"/>
      <c r="I114" s="9">
        <f t="shared" ref="I114:K115" si="12">I115</f>
        <v>311.2</v>
      </c>
      <c r="J114" s="9">
        <f t="shared" si="12"/>
        <v>252.6</v>
      </c>
      <c r="K114" s="9">
        <f t="shared" si="12"/>
        <v>252.6</v>
      </c>
      <c r="L114" s="305"/>
    </row>
    <row r="115" spans="1:14" ht="37.5">
      <c r="A115" s="186" t="s">
        <v>26</v>
      </c>
      <c r="B115" s="8" t="s">
        <v>123</v>
      </c>
      <c r="C115" s="8" t="s">
        <v>161</v>
      </c>
      <c r="D115" s="8" t="s">
        <v>150</v>
      </c>
      <c r="E115" s="8" t="s">
        <v>89</v>
      </c>
      <c r="F115" s="8" t="s">
        <v>150</v>
      </c>
      <c r="G115" s="8"/>
      <c r="H115" s="8"/>
      <c r="I115" s="9">
        <f t="shared" si="12"/>
        <v>311.2</v>
      </c>
      <c r="J115" s="9">
        <f t="shared" si="12"/>
        <v>252.6</v>
      </c>
      <c r="K115" s="9">
        <f t="shared" si="12"/>
        <v>252.6</v>
      </c>
      <c r="L115" s="335"/>
    </row>
    <row r="116" spans="1:14">
      <c r="A116" s="163" t="s">
        <v>93</v>
      </c>
      <c r="B116" s="8" t="s">
        <v>123</v>
      </c>
      <c r="C116" s="8" t="s">
        <v>161</v>
      </c>
      <c r="D116" s="8" t="s">
        <v>150</v>
      </c>
      <c r="E116" s="8" t="s">
        <v>89</v>
      </c>
      <c r="F116" s="8" t="s">
        <v>150</v>
      </c>
      <c r="G116" s="8" t="s">
        <v>182</v>
      </c>
      <c r="H116" s="8"/>
      <c r="I116" s="9">
        <f>I117+I119+I121</f>
        <v>311.2</v>
      </c>
      <c r="J116" s="9">
        <f>J117+J119</f>
        <v>252.6</v>
      </c>
      <c r="K116" s="9">
        <f>K117+K119</f>
        <v>252.6</v>
      </c>
      <c r="L116" s="335"/>
    </row>
    <row r="117" spans="1:14" ht="56.25">
      <c r="A117" s="158" t="s">
        <v>286</v>
      </c>
      <c r="B117" s="8" t="s">
        <v>123</v>
      </c>
      <c r="C117" s="8" t="s">
        <v>161</v>
      </c>
      <c r="D117" s="8" t="s">
        <v>150</v>
      </c>
      <c r="E117" s="8" t="s">
        <v>89</v>
      </c>
      <c r="F117" s="8" t="s">
        <v>150</v>
      </c>
      <c r="G117" s="8" t="s">
        <v>182</v>
      </c>
      <c r="H117" s="8" t="s">
        <v>285</v>
      </c>
      <c r="I117" s="9">
        <f>I118</f>
        <v>280.7</v>
      </c>
      <c r="J117" s="554">
        <f>J118</f>
        <v>251.7</v>
      </c>
      <c r="K117" s="554">
        <f>K118</f>
        <v>251.7</v>
      </c>
      <c r="L117" s="335"/>
    </row>
    <row r="118" spans="1:14">
      <c r="A118" s="162" t="s">
        <v>312</v>
      </c>
      <c r="B118" s="8" t="s">
        <v>123</v>
      </c>
      <c r="C118" s="8" t="s">
        <v>161</v>
      </c>
      <c r="D118" s="8" t="s">
        <v>150</v>
      </c>
      <c r="E118" s="8" t="s">
        <v>89</v>
      </c>
      <c r="F118" s="8" t="s">
        <v>150</v>
      </c>
      <c r="G118" s="8" t="s">
        <v>182</v>
      </c>
      <c r="H118" s="8" t="s">
        <v>305</v>
      </c>
      <c r="I118" s="9">
        <f>'прил 3'!J280</f>
        <v>280.7</v>
      </c>
      <c r="J118" s="9">
        <f>'прил 3'!K280</f>
        <v>251.7</v>
      </c>
      <c r="K118" s="9">
        <f>'прил 3'!L280</f>
        <v>251.7</v>
      </c>
      <c r="L118" s="335"/>
    </row>
    <row r="119" spans="1:14">
      <c r="A119" s="50" t="s">
        <v>290</v>
      </c>
      <c r="B119" s="8" t="s">
        <v>123</v>
      </c>
      <c r="C119" s="8" t="s">
        <v>161</v>
      </c>
      <c r="D119" s="8" t="s">
        <v>150</v>
      </c>
      <c r="E119" s="8" t="s">
        <v>89</v>
      </c>
      <c r="F119" s="8" t="s">
        <v>150</v>
      </c>
      <c r="G119" s="8" t="s">
        <v>182</v>
      </c>
      <c r="H119" s="8" t="s">
        <v>288</v>
      </c>
      <c r="I119" s="9">
        <f>I120</f>
        <v>30</v>
      </c>
      <c r="J119" s="554">
        <f>J120</f>
        <v>0.9</v>
      </c>
      <c r="K119" s="554">
        <f>K120</f>
        <v>0.9</v>
      </c>
      <c r="L119" s="335"/>
    </row>
    <row r="120" spans="1:14">
      <c r="A120" s="50" t="s">
        <v>291</v>
      </c>
      <c r="B120" s="8" t="s">
        <v>123</v>
      </c>
      <c r="C120" s="8" t="s">
        <v>161</v>
      </c>
      <c r="D120" s="8" t="s">
        <v>150</v>
      </c>
      <c r="E120" s="8" t="s">
        <v>89</v>
      </c>
      <c r="F120" s="8" t="s">
        <v>150</v>
      </c>
      <c r="G120" s="8" t="s">
        <v>182</v>
      </c>
      <c r="H120" s="8" t="s">
        <v>289</v>
      </c>
      <c r="I120" s="9">
        <f>'прил 3'!J282</f>
        <v>30</v>
      </c>
      <c r="J120" s="9">
        <f>'прил 3'!K282</f>
        <v>0.9</v>
      </c>
      <c r="K120" s="9">
        <f>'прил 3'!L282</f>
        <v>0.9</v>
      </c>
      <c r="L120" s="305"/>
    </row>
    <row r="121" spans="1:14" s="29" customFormat="1" ht="25.15" customHeight="1">
      <c r="A121" s="50" t="s">
        <v>294</v>
      </c>
      <c r="B121" s="8" t="s">
        <v>123</v>
      </c>
      <c r="C121" s="8" t="s">
        <v>161</v>
      </c>
      <c r="D121" s="8" t="s">
        <v>150</v>
      </c>
      <c r="E121" s="8" t="s">
        <v>89</v>
      </c>
      <c r="F121" s="8" t="s">
        <v>124</v>
      </c>
      <c r="G121" s="8" t="s">
        <v>182</v>
      </c>
      <c r="H121" s="8" t="s">
        <v>292</v>
      </c>
      <c r="I121" s="9">
        <f>I122</f>
        <v>0.5</v>
      </c>
      <c r="J121" s="9">
        <f>J122</f>
        <v>0</v>
      </c>
      <c r="K121" s="9">
        <f>K122</f>
        <v>0</v>
      </c>
      <c r="L121" s="9">
        <f>L122</f>
        <v>0</v>
      </c>
      <c r="M121" s="437"/>
      <c r="N121" s="58"/>
    </row>
    <row r="122" spans="1:14" s="29" customFormat="1" ht="25.15" customHeight="1">
      <c r="A122" s="50" t="s">
        <v>295</v>
      </c>
      <c r="B122" s="8" t="s">
        <v>123</v>
      </c>
      <c r="C122" s="8" t="s">
        <v>161</v>
      </c>
      <c r="D122" s="8" t="s">
        <v>150</v>
      </c>
      <c r="E122" s="8" t="s">
        <v>89</v>
      </c>
      <c r="F122" s="8" t="s">
        <v>124</v>
      </c>
      <c r="G122" s="8" t="s">
        <v>182</v>
      </c>
      <c r="H122" s="8" t="s">
        <v>293</v>
      </c>
      <c r="I122" s="9">
        <v>0.5</v>
      </c>
      <c r="J122" s="9"/>
      <c r="K122" s="9"/>
      <c r="L122" s="9"/>
      <c r="M122" s="437">
        <v>0.5</v>
      </c>
      <c r="N122" s="58"/>
    </row>
    <row r="123" spans="1:14" s="29" customFormat="1" ht="42.75" customHeight="1">
      <c r="A123" s="644" t="s">
        <v>519</v>
      </c>
      <c r="B123" s="8" t="s">
        <v>123</v>
      </c>
      <c r="C123" s="8" t="s">
        <v>161</v>
      </c>
      <c r="D123" s="8" t="s">
        <v>518</v>
      </c>
      <c r="E123" s="8" t="s">
        <v>89</v>
      </c>
      <c r="F123" s="8"/>
      <c r="G123" s="8"/>
      <c r="H123" s="8"/>
      <c r="I123" s="9">
        <f t="shared" ref="I123:L126" si="13">I124</f>
        <v>30</v>
      </c>
      <c r="J123" s="9">
        <f t="shared" si="13"/>
        <v>20</v>
      </c>
      <c r="K123" s="9">
        <f t="shared" si="13"/>
        <v>10</v>
      </c>
      <c r="L123" s="9">
        <f t="shared" si="13"/>
        <v>10</v>
      </c>
      <c r="M123" s="437"/>
      <c r="N123" s="58"/>
    </row>
    <row r="124" spans="1:14" s="29" customFormat="1" ht="40.15" customHeight="1">
      <c r="A124" s="189" t="s">
        <v>520</v>
      </c>
      <c r="B124" s="8" t="s">
        <v>123</v>
      </c>
      <c r="C124" s="8" t="s">
        <v>161</v>
      </c>
      <c r="D124" s="8" t="s">
        <v>518</v>
      </c>
      <c r="E124" s="8" t="s">
        <v>89</v>
      </c>
      <c r="F124" s="8" t="s">
        <v>123</v>
      </c>
      <c r="G124" s="8"/>
      <c r="H124" s="8"/>
      <c r="I124" s="9">
        <f t="shared" si="13"/>
        <v>30</v>
      </c>
      <c r="J124" s="9">
        <f t="shared" si="13"/>
        <v>20</v>
      </c>
      <c r="K124" s="9">
        <f t="shared" si="13"/>
        <v>10</v>
      </c>
      <c r="L124" s="9">
        <f t="shared" si="13"/>
        <v>10</v>
      </c>
      <c r="M124" s="437"/>
      <c r="N124" s="58"/>
    </row>
    <row r="125" spans="1:14" s="29" customFormat="1" ht="25.15" customHeight="1">
      <c r="A125" s="189" t="s">
        <v>521</v>
      </c>
      <c r="B125" s="8" t="s">
        <v>123</v>
      </c>
      <c r="C125" s="8" t="s">
        <v>161</v>
      </c>
      <c r="D125" s="8" t="s">
        <v>518</v>
      </c>
      <c r="E125" s="8" t="s">
        <v>89</v>
      </c>
      <c r="F125" s="8" t="s">
        <v>123</v>
      </c>
      <c r="G125" s="8" t="s">
        <v>522</v>
      </c>
      <c r="H125" s="8"/>
      <c r="I125" s="9">
        <f t="shared" si="13"/>
        <v>30</v>
      </c>
      <c r="J125" s="9">
        <f t="shared" si="13"/>
        <v>20</v>
      </c>
      <c r="K125" s="9">
        <f t="shared" si="13"/>
        <v>10</v>
      </c>
      <c r="L125" s="9">
        <f t="shared" si="13"/>
        <v>10</v>
      </c>
      <c r="M125" s="437"/>
      <c r="N125" s="58"/>
    </row>
    <row r="126" spans="1:14" s="29" customFormat="1" ht="38.450000000000003" customHeight="1">
      <c r="A126" s="50" t="s">
        <v>290</v>
      </c>
      <c r="B126" s="8" t="s">
        <v>123</v>
      </c>
      <c r="C126" s="8" t="s">
        <v>161</v>
      </c>
      <c r="D126" s="8" t="s">
        <v>518</v>
      </c>
      <c r="E126" s="8" t="s">
        <v>89</v>
      </c>
      <c r="F126" s="8" t="s">
        <v>123</v>
      </c>
      <c r="G126" s="8" t="s">
        <v>522</v>
      </c>
      <c r="H126" s="8" t="s">
        <v>288</v>
      </c>
      <c r="I126" s="9">
        <f t="shared" si="13"/>
        <v>30</v>
      </c>
      <c r="J126" s="9">
        <f t="shared" si="13"/>
        <v>20</v>
      </c>
      <c r="K126" s="9">
        <f t="shared" si="13"/>
        <v>10</v>
      </c>
      <c r="L126" s="9">
        <f t="shared" si="13"/>
        <v>10</v>
      </c>
      <c r="M126" s="437"/>
      <c r="N126" s="58"/>
    </row>
    <row r="127" spans="1:14" s="29" customFormat="1" ht="41.25" customHeight="1">
      <c r="A127" s="50" t="s">
        <v>291</v>
      </c>
      <c r="B127" s="8" t="s">
        <v>123</v>
      </c>
      <c r="C127" s="8" t="s">
        <v>161</v>
      </c>
      <c r="D127" s="8" t="s">
        <v>518</v>
      </c>
      <c r="E127" s="8" t="s">
        <v>89</v>
      </c>
      <c r="F127" s="8" t="s">
        <v>123</v>
      </c>
      <c r="G127" s="8" t="s">
        <v>522</v>
      </c>
      <c r="H127" s="8" t="s">
        <v>289</v>
      </c>
      <c r="I127" s="9">
        <f>'прил 3'!J97</f>
        <v>30</v>
      </c>
      <c r="J127" s="9">
        <v>20</v>
      </c>
      <c r="K127" s="9">
        <v>10</v>
      </c>
      <c r="L127" s="9">
        <v>10</v>
      </c>
      <c r="M127" s="437"/>
      <c r="N127" s="58"/>
    </row>
    <row r="128" spans="1:14" ht="41.45" customHeight="1">
      <c r="A128" s="161" t="s">
        <v>465</v>
      </c>
      <c r="B128" s="14" t="s">
        <v>123</v>
      </c>
      <c r="C128" s="14" t="s">
        <v>161</v>
      </c>
      <c r="D128" s="14" t="s">
        <v>210</v>
      </c>
      <c r="E128" s="14"/>
      <c r="F128" s="14"/>
      <c r="G128" s="15"/>
      <c r="H128" s="14"/>
      <c r="I128" s="9">
        <f>I130</f>
        <v>3</v>
      </c>
      <c r="J128" s="554">
        <f>J130</f>
        <v>3</v>
      </c>
      <c r="K128" s="554">
        <f>K130</f>
        <v>3</v>
      </c>
      <c r="L128" s="305"/>
    </row>
    <row r="129" spans="1:15" ht="21.6" customHeight="1">
      <c r="A129" s="189" t="s">
        <v>20</v>
      </c>
      <c r="B129" s="14" t="s">
        <v>123</v>
      </c>
      <c r="C129" s="14" t="s">
        <v>161</v>
      </c>
      <c r="D129" s="14" t="s">
        <v>210</v>
      </c>
      <c r="E129" s="14" t="s">
        <v>89</v>
      </c>
      <c r="F129" s="14" t="s">
        <v>123</v>
      </c>
      <c r="G129" s="15"/>
      <c r="H129" s="14"/>
      <c r="I129" s="9">
        <f t="shared" ref="I129:K131" si="14">I130</f>
        <v>3</v>
      </c>
      <c r="J129" s="554">
        <f t="shared" si="14"/>
        <v>3</v>
      </c>
      <c r="K129" s="554">
        <f t="shared" si="14"/>
        <v>3</v>
      </c>
      <c r="L129" s="305"/>
    </row>
    <row r="130" spans="1:15">
      <c r="A130" s="189" t="s">
        <v>19</v>
      </c>
      <c r="B130" s="14" t="s">
        <v>123</v>
      </c>
      <c r="C130" s="14" t="s">
        <v>161</v>
      </c>
      <c r="D130" s="14" t="s">
        <v>210</v>
      </c>
      <c r="E130" s="14" t="s">
        <v>89</v>
      </c>
      <c r="F130" s="14" t="s">
        <v>123</v>
      </c>
      <c r="G130" s="21">
        <v>42310</v>
      </c>
      <c r="H130" s="14"/>
      <c r="I130" s="9">
        <f t="shared" si="14"/>
        <v>3</v>
      </c>
      <c r="J130" s="554">
        <f t="shared" si="14"/>
        <v>3</v>
      </c>
      <c r="K130" s="554">
        <f t="shared" si="14"/>
        <v>3</v>
      </c>
      <c r="L130" s="305"/>
    </row>
    <row r="131" spans="1:15">
      <c r="A131" s="50" t="s">
        <v>290</v>
      </c>
      <c r="B131" s="14" t="s">
        <v>123</v>
      </c>
      <c r="C131" s="14" t="s">
        <v>161</v>
      </c>
      <c r="D131" s="14" t="s">
        <v>210</v>
      </c>
      <c r="E131" s="14" t="s">
        <v>89</v>
      </c>
      <c r="F131" s="14" t="s">
        <v>123</v>
      </c>
      <c r="G131" s="21">
        <v>42310</v>
      </c>
      <c r="H131" s="14" t="s">
        <v>288</v>
      </c>
      <c r="I131" s="9">
        <f t="shared" si="14"/>
        <v>3</v>
      </c>
      <c r="J131" s="554">
        <f t="shared" si="14"/>
        <v>3</v>
      </c>
      <c r="K131" s="554">
        <f t="shared" si="14"/>
        <v>3</v>
      </c>
      <c r="L131" s="305"/>
    </row>
    <row r="132" spans="1:15">
      <c r="A132" s="50" t="s">
        <v>291</v>
      </c>
      <c r="B132" s="14" t="s">
        <v>123</v>
      </c>
      <c r="C132" s="14" t="s">
        <v>161</v>
      </c>
      <c r="D132" s="14" t="s">
        <v>210</v>
      </c>
      <c r="E132" s="14" t="s">
        <v>89</v>
      </c>
      <c r="F132" s="14" t="s">
        <v>123</v>
      </c>
      <c r="G132" s="21">
        <v>42310</v>
      </c>
      <c r="H132" s="14" t="s">
        <v>289</v>
      </c>
      <c r="I132" s="9">
        <f>'прил 3'!J101</f>
        <v>3</v>
      </c>
      <c r="J132" s="9">
        <f>'прил 3'!K101</f>
        <v>3</v>
      </c>
      <c r="K132" s="9">
        <f>'прил 3'!L101</f>
        <v>3</v>
      </c>
      <c r="L132" s="335"/>
    </row>
    <row r="133" spans="1:15" s="29" customFormat="1" ht="37.5">
      <c r="A133" s="163" t="s">
        <v>468</v>
      </c>
      <c r="B133" s="8" t="s">
        <v>123</v>
      </c>
      <c r="C133" s="8" t="s">
        <v>161</v>
      </c>
      <c r="D133" s="2">
        <v>35</v>
      </c>
      <c r="E133" s="8"/>
      <c r="F133" s="8"/>
      <c r="G133" s="8"/>
      <c r="H133" s="8"/>
      <c r="I133" s="554">
        <f>I135+I139</f>
        <v>130</v>
      </c>
      <c r="J133" s="554">
        <f>J135+J139</f>
        <v>100</v>
      </c>
      <c r="K133" s="554">
        <f>K135+K139</f>
        <v>100</v>
      </c>
      <c r="L133" s="335"/>
      <c r="M133" s="339"/>
      <c r="N133" s="13"/>
      <c r="O133" s="13"/>
    </row>
    <row r="134" spans="1:15" s="29" customFormat="1">
      <c r="A134" s="167" t="s">
        <v>324</v>
      </c>
      <c r="B134" s="8" t="s">
        <v>123</v>
      </c>
      <c r="C134" s="8" t="s">
        <v>161</v>
      </c>
      <c r="D134" s="2">
        <v>35</v>
      </c>
      <c r="E134" s="8" t="s">
        <v>89</v>
      </c>
      <c r="F134" s="8" t="s">
        <v>123</v>
      </c>
      <c r="G134" s="8"/>
      <c r="H134" s="8"/>
      <c r="I134" s="554">
        <f t="shared" ref="I134:K136" si="15">I135</f>
        <v>80</v>
      </c>
      <c r="J134" s="554">
        <f t="shared" si="15"/>
        <v>50</v>
      </c>
      <c r="K134" s="554">
        <f t="shared" si="15"/>
        <v>50</v>
      </c>
      <c r="L134" s="335"/>
      <c r="M134" s="339"/>
      <c r="N134" s="13"/>
      <c r="O134" s="13"/>
    </row>
    <row r="135" spans="1:15" s="29" customFormat="1">
      <c r="A135" s="163" t="s">
        <v>357</v>
      </c>
      <c r="B135" s="8" t="s">
        <v>123</v>
      </c>
      <c r="C135" s="8" t="s">
        <v>161</v>
      </c>
      <c r="D135" s="2">
        <v>35</v>
      </c>
      <c r="E135" s="8" t="s">
        <v>89</v>
      </c>
      <c r="F135" s="8" t="s">
        <v>123</v>
      </c>
      <c r="G135" s="8" t="s">
        <v>232</v>
      </c>
      <c r="H135" s="8"/>
      <c r="I135" s="554">
        <f t="shared" si="15"/>
        <v>80</v>
      </c>
      <c r="J135" s="554">
        <f t="shared" si="15"/>
        <v>50</v>
      </c>
      <c r="K135" s="554">
        <f t="shared" si="15"/>
        <v>50</v>
      </c>
      <c r="L135" s="335"/>
      <c r="M135" s="339"/>
      <c r="N135" s="13"/>
      <c r="O135" s="13"/>
    </row>
    <row r="136" spans="1:15" s="29" customFormat="1">
      <c r="A136" s="50" t="s">
        <v>290</v>
      </c>
      <c r="B136" s="8" t="s">
        <v>123</v>
      </c>
      <c r="C136" s="8" t="s">
        <v>161</v>
      </c>
      <c r="D136" s="2">
        <v>35</v>
      </c>
      <c r="E136" s="8" t="s">
        <v>89</v>
      </c>
      <c r="F136" s="8" t="s">
        <v>123</v>
      </c>
      <c r="G136" s="8" t="s">
        <v>232</v>
      </c>
      <c r="H136" s="8" t="s">
        <v>288</v>
      </c>
      <c r="I136" s="554">
        <f t="shared" si="15"/>
        <v>80</v>
      </c>
      <c r="J136" s="554">
        <f t="shared" si="15"/>
        <v>50</v>
      </c>
      <c r="K136" s="554">
        <f t="shared" si="15"/>
        <v>50</v>
      </c>
      <c r="L136" s="335"/>
      <c r="M136" s="339"/>
      <c r="N136" s="13"/>
      <c r="O136" s="13"/>
    </row>
    <row r="137" spans="1:15" s="29" customFormat="1">
      <c r="A137" s="50" t="s">
        <v>291</v>
      </c>
      <c r="B137" s="8" t="s">
        <v>123</v>
      </c>
      <c r="C137" s="8" t="s">
        <v>161</v>
      </c>
      <c r="D137" s="2">
        <v>35</v>
      </c>
      <c r="E137" s="8" t="s">
        <v>89</v>
      </c>
      <c r="F137" s="8" t="s">
        <v>123</v>
      </c>
      <c r="G137" s="8" t="s">
        <v>232</v>
      </c>
      <c r="H137" s="8" t="s">
        <v>289</v>
      </c>
      <c r="I137" s="554">
        <f>'прил 3'!J107</f>
        <v>80</v>
      </c>
      <c r="J137" s="554">
        <f>'прил 3'!K107</f>
        <v>50</v>
      </c>
      <c r="K137" s="554">
        <f>'прил 3'!L107</f>
        <v>50</v>
      </c>
      <c r="L137" s="305"/>
      <c r="M137" s="339"/>
      <c r="N137" s="13"/>
      <c r="O137" s="13"/>
    </row>
    <row r="138" spans="1:15" s="29" customFormat="1">
      <c r="A138" s="167" t="s">
        <v>323</v>
      </c>
      <c r="B138" s="8" t="s">
        <v>123</v>
      </c>
      <c r="C138" s="8" t="s">
        <v>161</v>
      </c>
      <c r="D138" s="2">
        <v>35</v>
      </c>
      <c r="E138" s="8" t="s">
        <v>89</v>
      </c>
      <c r="F138" s="8" t="s">
        <v>124</v>
      </c>
      <c r="G138" s="8"/>
      <c r="H138" s="8"/>
      <c r="I138" s="554">
        <f t="shared" ref="I138:K140" si="16">I139</f>
        <v>50</v>
      </c>
      <c r="J138" s="554">
        <f t="shared" si="16"/>
        <v>50</v>
      </c>
      <c r="K138" s="554">
        <f t="shared" si="16"/>
        <v>50</v>
      </c>
      <c r="L138" s="335"/>
      <c r="M138" s="339"/>
      <c r="N138" s="13"/>
      <c r="O138" s="13"/>
    </row>
    <row r="139" spans="1:15" s="29" customFormat="1">
      <c r="A139" s="108" t="s">
        <v>62</v>
      </c>
      <c r="B139" s="8" t="s">
        <v>123</v>
      </c>
      <c r="C139" s="8" t="s">
        <v>161</v>
      </c>
      <c r="D139" s="2">
        <v>35</v>
      </c>
      <c r="E139" s="8" t="s">
        <v>89</v>
      </c>
      <c r="F139" s="8" t="s">
        <v>124</v>
      </c>
      <c r="G139" s="8" t="s">
        <v>233</v>
      </c>
      <c r="H139" s="8"/>
      <c r="I139" s="554">
        <f t="shared" si="16"/>
        <v>50</v>
      </c>
      <c r="J139" s="554">
        <f t="shared" si="16"/>
        <v>50</v>
      </c>
      <c r="K139" s="554">
        <f t="shared" si="16"/>
        <v>50</v>
      </c>
      <c r="L139" s="335"/>
      <c r="M139" s="339"/>
      <c r="N139" s="13"/>
      <c r="O139" s="13"/>
    </row>
    <row r="140" spans="1:15" s="29" customFormat="1">
      <c r="A140" s="50" t="s">
        <v>290</v>
      </c>
      <c r="B140" s="8" t="s">
        <v>123</v>
      </c>
      <c r="C140" s="8" t="s">
        <v>161</v>
      </c>
      <c r="D140" s="2">
        <v>35</v>
      </c>
      <c r="E140" s="8" t="s">
        <v>89</v>
      </c>
      <c r="F140" s="8" t="s">
        <v>124</v>
      </c>
      <c r="G140" s="8" t="s">
        <v>233</v>
      </c>
      <c r="H140" s="8" t="s">
        <v>288</v>
      </c>
      <c r="I140" s="554">
        <f t="shared" si="16"/>
        <v>50</v>
      </c>
      <c r="J140" s="554">
        <f t="shared" si="16"/>
        <v>50</v>
      </c>
      <c r="K140" s="554">
        <f t="shared" si="16"/>
        <v>50</v>
      </c>
      <c r="L140" s="335"/>
      <c r="M140" s="339"/>
      <c r="N140" s="13"/>
      <c r="O140" s="13"/>
    </row>
    <row r="141" spans="1:15" s="29" customFormat="1">
      <c r="A141" s="50" t="s">
        <v>291</v>
      </c>
      <c r="B141" s="8" t="s">
        <v>123</v>
      </c>
      <c r="C141" s="8" t="s">
        <v>161</v>
      </c>
      <c r="D141" s="2">
        <v>35</v>
      </c>
      <c r="E141" s="8" t="s">
        <v>89</v>
      </c>
      <c r="F141" s="8" t="s">
        <v>124</v>
      </c>
      <c r="G141" s="8" t="s">
        <v>233</v>
      </c>
      <c r="H141" s="8" t="s">
        <v>289</v>
      </c>
      <c r="I141" s="554">
        <f>'прил 3'!J111</f>
        <v>50</v>
      </c>
      <c r="J141" s="554">
        <f>'прил 3'!K111</f>
        <v>50</v>
      </c>
      <c r="K141" s="554">
        <f>'прил 3'!L111</f>
        <v>50</v>
      </c>
      <c r="L141" s="335"/>
      <c r="M141" s="339"/>
      <c r="N141" s="13"/>
      <c r="O141" s="13"/>
    </row>
    <row r="142" spans="1:15" ht="24.6" customHeight="1">
      <c r="A142" s="108" t="s">
        <v>137</v>
      </c>
      <c r="B142" s="8" t="s">
        <v>147</v>
      </c>
      <c r="C142" s="8" t="s">
        <v>87</v>
      </c>
      <c r="D142" s="8"/>
      <c r="E142" s="8"/>
      <c r="F142" s="8"/>
      <c r="G142" s="8"/>
      <c r="H142" s="8"/>
      <c r="I142" s="9">
        <f>I143+I151+I161</f>
        <v>2152.1</v>
      </c>
      <c r="J142" s="9">
        <f>J143+J151+J161</f>
        <v>1791.7</v>
      </c>
      <c r="K142" s="9">
        <f>K143+K151+K161</f>
        <v>1803.3</v>
      </c>
      <c r="L142" s="305"/>
    </row>
    <row r="143" spans="1:15" ht="27" customHeight="1">
      <c r="A143" s="108" t="s">
        <v>160</v>
      </c>
      <c r="B143" s="8" t="s">
        <v>147</v>
      </c>
      <c r="C143" s="8" t="s">
        <v>124</v>
      </c>
      <c r="D143" s="8"/>
      <c r="E143" s="8"/>
      <c r="F143" s="8"/>
      <c r="G143" s="8"/>
      <c r="H143" s="8"/>
      <c r="I143" s="9">
        <f t="shared" ref="I143:K144" si="17">I144</f>
        <v>306</v>
      </c>
      <c r="J143" s="554">
        <f t="shared" si="17"/>
        <v>322.2</v>
      </c>
      <c r="K143" s="554">
        <f t="shared" si="17"/>
        <v>333.8</v>
      </c>
      <c r="L143" s="305"/>
    </row>
    <row r="144" spans="1:15" ht="36" customHeight="1">
      <c r="A144" s="50" t="s">
        <v>394</v>
      </c>
      <c r="B144" s="8" t="s">
        <v>147</v>
      </c>
      <c r="C144" s="8" t="s">
        <v>124</v>
      </c>
      <c r="D144" s="8" t="s">
        <v>95</v>
      </c>
      <c r="E144" s="8" t="s">
        <v>89</v>
      </c>
      <c r="F144" s="8"/>
      <c r="G144" s="8"/>
      <c r="H144" s="8"/>
      <c r="I144" s="9">
        <f t="shared" si="17"/>
        <v>306</v>
      </c>
      <c r="J144" s="554">
        <f t="shared" si="17"/>
        <v>322.2</v>
      </c>
      <c r="K144" s="554">
        <f t="shared" si="17"/>
        <v>333.8</v>
      </c>
      <c r="L144" s="305"/>
    </row>
    <row r="145" spans="1:15" ht="36" customHeight="1">
      <c r="A145" s="123" t="s">
        <v>393</v>
      </c>
      <c r="B145" s="8" t="s">
        <v>147</v>
      </c>
      <c r="C145" s="8" t="s">
        <v>124</v>
      </c>
      <c r="D145" s="8" t="s">
        <v>95</v>
      </c>
      <c r="E145" s="8" t="s">
        <v>112</v>
      </c>
      <c r="F145" s="8"/>
      <c r="G145" s="8"/>
      <c r="H145" s="8"/>
      <c r="I145" s="9">
        <f>I147+I149</f>
        <v>306</v>
      </c>
      <c r="J145" s="554">
        <f>J147+J149</f>
        <v>322.2</v>
      </c>
      <c r="K145" s="554">
        <f>K147+K149</f>
        <v>333.8</v>
      </c>
      <c r="L145" s="305"/>
    </row>
    <row r="146" spans="1:15" ht="37.5">
      <c r="A146" s="123" t="s">
        <v>386</v>
      </c>
      <c r="B146" s="8" t="s">
        <v>147</v>
      </c>
      <c r="C146" s="8" t="s">
        <v>124</v>
      </c>
      <c r="D146" s="8" t="s">
        <v>95</v>
      </c>
      <c r="E146" s="8" t="s">
        <v>112</v>
      </c>
      <c r="F146" s="8" t="s">
        <v>87</v>
      </c>
      <c r="G146" s="8" t="s">
        <v>387</v>
      </c>
      <c r="H146" s="8"/>
      <c r="I146" s="9">
        <f>I147+I149</f>
        <v>306</v>
      </c>
      <c r="J146" s="554">
        <f>J147+J149</f>
        <v>322.2</v>
      </c>
      <c r="K146" s="554">
        <f>K147+K149</f>
        <v>333.8</v>
      </c>
      <c r="L146" s="305"/>
    </row>
    <row r="147" spans="1:15" ht="60.6" customHeight="1">
      <c r="A147" s="158" t="s">
        <v>286</v>
      </c>
      <c r="B147" s="8" t="s">
        <v>147</v>
      </c>
      <c r="C147" s="8" t="s">
        <v>124</v>
      </c>
      <c r="D147" s="8" t="s">
        <v>95</v>
      </c>
      <c r="E147" s="8" t="s">
        <v>112</v>
      </c>
      <c r="F147" s="8" t="s">
        <v>87</v>
      </c>
      <c r="G147" s="8" t="s">
        <v>387</v>
      </c>
      <c r="H147" s="8" t="s">
        <v>285</v>
      </c>
      <c r="I147" s="9">
        <f>I148</f>
        <v>306</v>
      </c>
      <c r="J147" s="554">
        <f>J148</f>
        <v>272.2</v>
      </c>
      <c r="K147" s="554">
        <f>K148</f>
        <v>283.8</v>
      </c>
      <c r="L147" s="305"/>
    </row>
    <row r="148" spans="1:15">
      <c r="A148" s="158" t="s">
        <v>287</v>
      </c>
      <c r="B148" s="8" t="s">
        <v>147</v>
      </c>
      <c r="C148" s="8" t="s">
        <v>124</v>
      </c>
      <c r="D148" s="8" t="s">
        <v>95</v>
      </c>
      <c r="E148" s="8" t="s">
        <v>112</v>
      </c>
      <c r="F148" s="8" t="s">
        <v>87</v>
      </c>
      <c r="G148" s="8" t="s">
        <v>387</v>
      </c>
      <c r="H148" s="8" t="s">
        <v>284</v>
      </c>
      <c r="I148" s="9">
        <f>'прил 3'!J118</f>
        <v>306</v>
      </c>
      <c r="J148" s="9">
        <f>'прил 3'!K118</f>
        <v>272.2</v>
      </c>
      <c r="K148" s="9">
        <f>'прил 3'!L118</f>
        <v>283.8</v>
      </c>
      <c r="L148" s="305"/>
    </row>
    <row r="149" spans="1:15">
      <c r="A149" s="50" t="s">
        <v>290</v>
      </c>
      <c r="B149" s="8" t="s">
        <v>147</v>
      </c>
      <c r="C149" s="8" t="s">
        <v>124</v>
      </c>
      <c r="D149" s="8" t="s">
        <v>95</v>
      </c>
      <c r="E149" s="8" t="s">
        <v>112</v>
      </c>
      <c r="F149" s="8" t="s">
        <v>87</v>
      </c>
      <c r="G149" s="8" t="s">
        <v>387</v>
      </c>
      <c r="H149" s="8" t="s">
        <v>288</v>
      </c>
      <c r="I149" s="9">
        <f>I150</f>
        <v>0</v>
      </c>
      <c r="J149" s="554">
        <f>J150</f>
        <v>50</v>
      </c>
      <c r="K149" s="554">
        <f>K150</f>
        <v>50</v>
      </c>
      <c r="L149" s="305"/>
    </row>
    <row r="150" spans="1:15">
      <c r="A150" s="50" t="s">
        <v>291</v>
      </c>
      <c r="B150" s="8" t="s">
        <v>147</v>
      </c>
      <c r="C150" s="8" t="s">
        <v>124</v>
      </c>
      <c r="D150" s="8" t="s">
        <v>95</v>
      </c>
      <c r="E150" s="8" t="s">
        <v>112</v>
      </c>
      <c r="F150" s="8" t="s">
        <v>87</v>
      </c>
      <c r="G150" s="8" t="s">
        <v>387</v>
      </c>
      <c r="H150" s="8" t="s">
        <v>289</v>
      </c>
      <c r="I150" s="9">
        <f>'прил 3'!J120</f>
        <v>0</v>
      </c>
      <c r="J150" s="9">
        <f>'прил 3'!K119</f>
        <v>50</v>
      </c>
      <c r="K150" s="9">
        <f>'прил 3'!L119</f>
        <v>50</v>
      </c>
      <c r="L150" s="305"/>
    </row>
    <row r="151" spans="1:15" ht="40.15" customHeight="1">
      <c r="A151" s="108" t="s">
        <v>344</v>
      </c>
      <c r="B151" s="8" t="s">
        <v>147</v>
      </c>
      <c r="C151" s="8" t="s">
        <v>149</v>
      </c>
      <c r="D151" s="8"/>
      <c r="E151" s="8"/>
      <c r="F151" s="7"/>
      <c r="G151" s="7"/>
      <c r="H151" s="7"/>
      <c r="I151" s="9">
        <f t="shared" ref="I151:K152" si="18">I152</f>
        <v>1819.1</v>
      </c>
      <c r="J151" s="9">
        <f t="shared" si="18"/>
        <v>1442.5</v>
      </c>
      <c r="K151" s="9">
        <f t="shared" si="18"/>
        <v>1442.5</v>
      </c>
      <c r="L151" s="457"/>
    </row>
    <row r="152" spans="1:15" ht="43.15" customHeight="1">
      <c r="A152" s="163" t="s">
        <v>458</v>
      </c>
      <c r="B152" s="8" t="s">
        <v>147</v>
      </c>
      <c r="C152" s="8" t="s">
        <v>149</v>
      </c>
      <c r="D152" s="8" t="s">
        <v>153</v>
      </c>
      <c r="E152" s="8"/>
      <c r="F152" s="8"/>
      <c r="G152" s="8"/>
      <c r="H152" s="8"/>
      <c r="I152" s="9">
        <f t="shared" si="18"/>
        <v>1819.1</v>
      </c>
      <c r="J152" s="9">
        <f t="shared" si="18"/>
        <v>1442.5</v>
      </c>
      <c r="K152" s="9">
        <f t="shared" si="18"/>
        <v>1442.5</v>
      </c>
      <c r="L152" s="305"/>
    </row>
    <row r="153" spans="1:15" ht="37.5">
      <c r="A153" s="108" t="s">
        <v>21</v>
      </c>
      <c r="B153" s="8" t="s">
        <v>147</v>
      </c>
      <c r="C153" s="8" t="s">
        <v>149</v>
      </c>
      <c r="D153" s="8" t="s">
        <v>153</v>
      </c>
      <c r="E153" s="8" t="s">
        <v>89</v>
      </c>
      <c r="F153" s="8" t="s">
        <v>123</v>
      </c>
      <c r="G153" s="8"/>
      <c r="H153" s="8"/>
      <c r="I153" s="9">
        <f>I154</f>
        <v>1819.1</v>
      </c>
      <c r="J153" s="9">
        <f>J154</f>
        <v>1442.5</v>
      </c>
      <c r="K153" s="9">
        <f>K154</f>
        <v>1442.5</v>
      </c>
      <c r="L153" s="305"/>
    </row>
    <row r="154" spans="1:15" ht="42.6" customHeight="1">
      <c r="A154" s="108" t="s">
        <v>94</v>
      </c>
      <c r="B154" s="8" t="s">
        <v>147</v>
      </c>
      <c r="C154" s="8" t="s">
        <v>149</v>
      </c>
      <c r="D154" s="8" t="s">
        <v>153</v>
      </c>
      <c r="E154" s="8" t="s">
        <v>89</v>
      </c>
      <c r="F154" s="8" t="s">
        <v>123</v>
      </c>
      <c r="G154" s="8" t="s">
        <v>184</v>
      </c>
      <c r="H154" s="8"/>
      <c r="I154" s="9">
        <f>I155+I157+I159</f>
        <v>1819.1</v>
      </c>
      <c r="J154" s="554">
        <f>J155+J157+J159</f>
        <v>1442.5</v>
      </c>
      <c r="K154" s="554">
        <f>K155+K157+K159</f>
        <v>1442.5</v>
      </c>
      <c r="L154" s="305"/>
    </row>
    <row r="155" spans="1:15" ht="55.9" customHeight="1">
      <c r="A155" s="158" t="s">
        <v>286</v>
      </c>
      <c r="B155" s="8" t="s">
        <v>147</v>
      </c>
      <c r="C155" s="8" t="s">
        <v>149</v>
      </c>
      <c r="D155" s="8" t="s">
        <v>153</v>
      </c>
      <c r="E155" s="8" t="s">
        <v>89</v>
      </c>
      <c r="F155" s="8" t="s">
        <v>123</v>
      </c>
      <c r="G155" s="8" t="s">
        <v>184</v>
      </c>
      <c r="H155" s="8" t="s">
        <v>285</v>
      </c>
      <c r="I155" s="9">
        <f>I156</f>
        <v>1610.8</v>
      </c>
      <c r="J155" s="554">
        <f>J156</f>
        <v>1359.2</v>
      </c>
      <c r="K155" s="554">
        <f>K156</f>
        <v>1359.2</v>
      </c>
      <c r="L155" s="305"/>
    </row>
    <row r="156" spans="1:15">
      <c r="A156" s="162" t="s">
        <v>312</v>
      </c>
      <c r="B156" s="8" t="s">
        <v>147</v>
      </c>
      <c r="C156" s="8" t="s">
        <v>149</v>
      </c>
      <c r="D156" s="8" t="s">
        <v>153</v>
      </c>
      <c r="E156" s="8" t="s">
        <v>89</v>
      </c>
      <c r="F156" s="8" t="s">
        <v>123</v>
      </c>
      <c r="G156" s="8" t="s">
        <v>184</v>
      </c>
      <c r="H156" s="8" t="s">
        <v>305</v>
      </c>
      <c r="I156" s="9">
        <f>'прил 3'!J291</f>
        <v>1610.8</v>
      </c>
      <c r="J156" s="9">
        <f>'прил 3'!K291</f>
        <v>1359.2</v>
      </c>
      <c r="K156" s="9">
        <f>'прил 3'!L291</f>
        <v>1359.2</v>
      </c>
      <c r="L156" s="305"/>
    </row>
    <row r="157" spans="1:15">
      <c r="A157" s="50" t="s">
        <v>290</v>
      </c>
      <c r="B157" s="8" t="s">
        <v>147</v>
      </c>
      <c r="C157" s="8" t="s">
        <v>149</v>
      </c>
      <c r="D157" s="8" t="s">
        <v>153</v>
      </c>
      <c r="E157" s="8" t="s">
        <v>89</v>
      </c>
      <c r="F157" s="8" t="s">
        <v>123</v>
      </c>
      <c r="G157" s="8" t="s">
        <v>184</v>
      </c>
      <c r="H157" s="8" t="s">
        <v>288</v>
      </c>
      <c r="I157" s="9">
        <f>I158</f>
        <v>205</v>
      </c>
      <c r="J157" s="554">
        <f>J158</f>
        <v>80</v>
      </c>
      <c r="K157" s="554">
        <f>K158</f>
        <v>80</v>
      </c>
      <c r="L157" s="305"/>
    </row>
    <row r="158" spans="1:15">
      <c r="A158" s="50" t="s">
        <v>291</v>
      </c>
      <c r="B158" s="8" t="s">
        <v>147</v>
      </c>
      <c r="C158" s="8" t="s">
        <v>149</v>
      </c>
      <c r="D158" s="8" t="s">
        <v>153</v>
      </c>
      <c r="E158" s="8" t="s">
        <v>89</v>
      </c>
      <c r="F158" s="8" t="s">
        <v>123</v>
      </c>
      <c r="G158" s="8" t="s">
        <v>184</v>
      </c>
      <c r="H158" s="8" t="s">
        <v>289</v>
      </c>
      <c r="I158" s="9">
        <f>'прил 3'!J293</f>
        <v>205</v>
      </c>
      <c r="J158" s="9">
        <f>'прил 3'!K293</f>
        <v>80</v>
      </c>
      <c r="K158" s="9">
        <f>'прил 3'!L293</f>
        <v>80</v>
      </c>
      <c r="L158" s="337"/>
    </row>
    <row r="159" spans="1:15" s="29" customFormat="1">
      <c r="A159" s="108" t="s">
        <v>294</v>
      </c>
      <c r="B159" s="8" t="s">
        <v>147</v>
      </c>
      <c r="C159" s="8" t="s">
        <v>149</v>
      </c>
      <c r="D159" s="8" t="s">
        <v>153</v>
      </c>
      <c r="E159" s="8" t="s">
        <v>89</v>
      </c>
      <c r="F159" s="8" t="s">
        <v>123</v>
      </c>
      <c r="G159" s="8" t="s">
        <v>184</v>
      </c>
      <c r="H159" s="8" t="s">
        <v>292</v>
      </c>
      <c r="I159" s="9">
        <f>I160</f>
        <v>3.3</v>
      </c>
      <c r="J159" s="9">
        <f>J160</f>
        <v>3.3</v>
      </c>
      <c r="K159" s="9">
        <f>K160</f>
        <v>3.3</v>
      </c>
      <c r="L159" s="337"/>
      <c r="M159" s="196"/>
      <c r="N159" s="196"/>
      <c r="O159" s="13"/>
    </row>
    <row r="160" spans="1:15" s="29" customFormat="1">
      <c r="A160" s="108" t="s">
        <v>295</v>
      </c>
      <c r="B160" s="8" t="s">
        <v>147</v>
      </c>
      <c r="C160" s="8" t="s">
        <v>149</v>
      </c>
      <c r="D160" s="8" t="s">
        <v>153</v>
      </c>
      <c r="E160" s="8" t="s">
        <v>89</v>
      </c>
      <c r="F160" s="8" t="s">
        <v>123</v>
      </c>
      <c r="G160" s="8" t="s">
        <v>184</v>
      </c>
      <c r="H160" s="8" t="s">
        <v>293</v>
      </c>
      <c r="I160" s="9">
        <f>'прил 3'!J294</f>
        <v>3.3</v>
      </c>
      <c r="J160" s="9">
        <f>'прил 3'!K294</f>
        <v>3.3</v>
      </c>
      <c r="K160" s="9">
        <f>'прил 3'!L294</f>
        <v>3.3</v>
      </c>
      <c r="L160" s="305"/>
      <c r="M160" s="196"/>
      <c r="N160" s="196"/>
      <c r="O160" s="13"/>
    </row>
    <row r="161" spans="1:15">
      <c r="A161" s="174" t="s">
        <v>100</v>
      </c>
      <c r="B161" s="2" t="s">
        <v>147</v>
      </c>
      <c r="C161" s="2">
        <v>14</v>
      </c>
      <c r="D161" s="2"/>
      <c r="E161" s="17"/>
      <c r="F161" s="2"/>
      <c r="G161" s="16"/>
      <c r="H161" s="32"/>
      <c r="I161" s="9">
        <f>I162+I167</f>
        <v>27</v>
      </c>
      <c r="J161" s="554">
        <f>J162+J167</f>
        <v>27</v>
      </c>
      <c r="K161" s="554">
        <f>K162+K167</f>
        <v>27</v>
      </c>
      <c r="L161" s="305"/>
    </row>
    <row r="162" spans="1:15" ht="42" customHeight="1">
      <c r="A162" s="163" t="s">
        <v>464</v>
      </c>
      <c r="B162" s="2" t="s">
        <v>147</v>
      </c>
      <c r="C162" s="2">
        <v>14</v>
      </c>
      <c r="D162" s="2">
        <v>19</v>
      </c>
      <c r="E162" s="17"/>
      <c r="F162" s="2"/>
      <c r="G162" s="16"/>
      <c r="H162" s="32"/>
      <c r="I162" s="9">
        <f t="shared" ref="I162:K163" si="19">I163</f>
        <v>25</v>
      </c>
      <c r="J162" s="554">
        <f t="shared" si="19"/>
        <v>25</v>
      </c>
      <c r="K162" s="554">
        <f t="shared" si="19"/>
        <v>25</v>
      </c>
      <c r="L162" s="305"/>
    </row>
    <row r="163" spans="1:15" ht="43.9" customHeight="1">
      <c r="A163" s="108" t="s">
        <v>22</v>
      </c>
      <c r="B163" s="2" t="s">
        <v>147</v>
      </c>
      <c r="C163" s="2">
        <v>14</v>
      </c>
      <c r="D163" s="2">
        <v>19</v>
      </c>
      <c r="E163" s="17">
        <v>0</v>
      </c>
      <c r="F163" s="8" t="s">
        <v>123</v>
      </c>
      <c r="G163" s="21"/>
      <c r="H163" s="2"/>
      <c r="I163" s="9">
        <f t="shared" si="19"/>
        <v>25</v>
      </c>
      <c r="J163" s="554">
        <f t="shared" si="19"/>
        <v>25</v>
      </c>
      <c r="K163" s="554">
        <f t="shared" si="19"/>
        <v>25</v>
      </c>
      <c r="L163" s="305"/>
    </row>
    <row r="164" spans="1:15">
      <c r="A164" s="108" t="s">
        <v>133</v>
      </c>
      <c r="B164" s="2" t="s">
        <v>147</v>
      </c>
      <c r="C164" s="2">
        <v>14</v>
      </c>
      <c r="D164" s="2">
        <v>19</v>
      </c>
      <c r="E164" s="17">
        <v>0</v>
      </c>
      <c r="F164" s="8" t="s">
        <v>123</v>
      </c>
      <c r="G164" s="21">
        <v>42300</v>
      </c>
      <c r="H164" s="2"/>
      <c r="I164" s="9">
        <f t="shared" ref="I164:K165" si="20">I165</f>
        <v>25</v>
      </c>
      <c r="J164" s="554">
        <f t="shared" si="20"/>
        <v>25</v>
      </c>
      <c r="K164" s="554">
        <f t="shared" si="20"/>
        <v>25</v>
      </c>
      <c r="L164" s="305"/>
    </row>
    <row r="165" spans="1:15">
      <c r="A165" s="50" t="s">
        <v>290</v>
      </c>
      <c r="B165" s="2" t="s">
        <v>147</v>
      </c>
      <c r="C165" s="2">
        <v>14</v>
      </c>
      <c r="D165" s="2">
        <v>19</v>
      </c>
      <c r="E165" s="17">
        <v>0</v>
      </c>
      <c r="F165" s="8" t="s">
        <v>123</v>
      </c>
      <c r="G165" s="21">
        <v>42300</v>
      </c>
      <c r="H165" s="2">
        <v>200</v>
      </c>
      <c r="I165" s="9">
        <f t="shared" si="20"/>
        <v>25</v>
      </c>
      <c r="J165" s="554">
        <f t="shared" si="20"/>
        <v>25</v>
      </c>
      <c r="K165" s="554">
        <f t="shared" si="20"/>
        <v>25</v>
      </c>
      <c r="L165" s="305"/>
    </row>
    <row r="166" spans="1:15">
      <c r="A166" s="50" t="s">
        <v>291</v>
      </c>
      <c r="B166" s="2" t="s">
        <v>147</v>
      </c>
      <c r="C166" s="2">
        <v>14</v>
      </c>
      <c r="D166" s="2">
        <v>19</v>
      </c>
      <c r="E166" s="17">
        <v>0</v>
      </c>
      <c r="F166" s="8" t="s">
        <v>123</v>
      </c>
      <c r="G166" s="21">
        <v>42300</v>
      </c>
      <c r="H166" s="2">
        <v>240</v>
      </c>
      <c r="I166" s="9">
        <f>'прил 3'!J126</f>
        <v>25</v>
      </c>
      <c r="J166" s="554">
        <f>'прил 3'!K126</f>
        <v>25</v>
      </c>
      <c r="K166" s="554">
        <f>'прил 3'!L126</f>
        <v>25</v>
      </c>
      <c r="L166" s="305"/>
    </row>
    <row r="167" spans="1:15" s="29" customFormat="1" ht="64.150000000000006" customHeight="1">
      <c r="A167" s="163" t="s">
        <v>467</v>
      </c>
      <c r="B167" s="2" t="s">
        <v>147</v>
      </c>
      <c r="C167" s="2">
        <v>14</v>
      </c>
      <c r="D167" s="2">
        <v>31</v>
      </c>
      <c r="E167" s="17"/>
      <c r="F167" s="8"/>
      <c r="G167" s="16"/>
      <c r="H167" s="2"/>
      <c r="I167" s="569">
        <f>I169</f>
        <v>2</v>
      </c>
      <c r="J167" s="570">
        <f>J169</f>
        <v>2</v>
      </c>
      <c r="K167" s="570">
        <f>K169</f>
        <v>2</v>
      </c>
      <c r="L167" s="305"/>
      <c r="M167" s="58"/>
      <c r="N167" s="13"/>
      <c r="O167" s="13"/>
    </row>
    <row r="168" spans="1:15" s="29" customFormat="1" ht="37.5">
      <c r="A168" s="108" t="s">
        <v>29</v>
      </c>
      <c r="B168" s="2" t="s">
        <v>147</v>
      </c>
      <c r="C168" s="2">
        <v>14</v>
      </c>
      <c r="D168" s="2">
        <v>31</v>
      </c>
      <c r="E168" s="17">
        <v>0</v>
      </c>
      <c r="F168" s="8" t="s">
        <v>123</v>
      </c>
      <c r="G168" s="16"/>
      <c r="H168" s="2"/>
      <c r="I168" s="569">
        <f t="shared" ref="I168:K170" si="21">I169</f>
        <v>2</v>
      </c>
      <c r="J168" s="570">
        <f t="shared" si="21"/>
        <v>2</v>
      </c>
      <c r="K168" s="570">
        <f t="shared" si="21"/>
        <v>2</v>
      </c>
      <c r="L168" s="305"/>
      <c r="M168" s="58"/>
      <c r="N168" s="13"/>
      <c r="O168" s="13"/>
    </row>
    <row r="169" spans="1:15" s="29" customFormat="1">
      <c r="A169" s="108" t="s">
        <v>133</v>
      </c>
      <c r="B169" s="2" t="s">
        <v>147</v>
      </c>
      <c r="C169" s="2">
        <v>14</v>
      </c>
      <c r="D169" s="2">
        <v>31</v>
      </c>
      <c r="E169" s="17">
        <v>0</v>
      </c>
      <c r="F169" s="8" t="s">
        <v>123</v>
      </c>
      <c r="G169" s="21">
        <v>42300</v>
      </c>
      <c r="H169" s="2"/>
      <c r="I169" s="569">
        <f t="shared" si="21"/>
        <v>2</v>
      </c>
      <c r="J169" s="570">
        <f t="shared" si="21"/>
        <v>2</v>
      </c>
      <c r="K169" s="570">
        <f t="shared" si="21"/>
        <v>2</v>
      </c>
      <c r="L169" s="305"/>
      <c r="M169" s="58"/>
      <c r="N169" s="13"/>
      <c r="O169" s="13"/>
    </row>
    <row r="170" spans="1:15" s="29" customFormat="1">
      <c r="A170" s="50" t="s">
        <v>290</v>
      </c>
      <c r="B170" s="2" t="s">
        <v>147</v>
      </c>
      <c r="C170" s="2">
        <v>14</v>
      </c>
      <c r="D170" s="2">
        <v>31</v>
      </c>
      <c r="E170" s="17">
        <v>0</v>
      </c>
      <c r="F170" s="8" t="s">
        <v>123</v>
      </c>
      <c r="G170" s="21">
        <v>42300</v>
      </c>
      <c r="H170" s="2">
        <v>200</v>
      </c>
      <c r="I170" s="569">
        <f t="shared" si="21"/>
        <v>2</v>
      </c>
      <c r="J170" s="570">
        <f t="shared" si="21"/>
        <v>2</v>
      </c>
      <c r="K170" s="570">
        <f t="shared" si="21"/>
        <v>2</v>
      </c>
      <c r="L170" s="305"/>
      <c r="M170" s="58"/>
      <c r="N170" s="13"/>
      <c r="O170" s="13"/>
    </row>
    <row r="171" spans="1:15" s="29" customFormat="1">
      <c r="A171" s="50" t="s">
        <v>291</v>
      </c>
      <c r="B171" s="2" t="s">
        <v>147</v>
      </c>
      <c r="C171" s="2">
        <v>14</v>
      </c>
      <c r="D171" s="2">
        <v>31</v>
      </c>
      <c r="E171" s="17">
        <v>0</v>
      </c>
      <c r="F171" s="8" t="s">
        <v>123</v>
      </c>
      <c r="G171" s="21">
        <v>42300</v>
      </c>
      <c r="H171" s="2">
        <v>240</v>
      </c>
      <c r="I171" s="569">
        <f>'прил 3'!J131</f>
        <v>2</v>
      </c>
      <c r="J171" s="569">
        <f>'прил 3'!K131</f>
        <v>2</v>
      </c>
      <c r="K171" s="569">
        <f>'прил 3'!L131</f>
        <v>2</v>
      </c>
      <c r="L171" s="305"/>
      <c r="M171" s="58"/>
      <c r="N171" s="13"/>
      <c r="O171" s="13"/>
    </row>
    <row r="172" spans="1:15">
      <c r="A172" s="108" t="s">
        <v>138</v>
      </c>
      <c r="B172" s="8" t="s">
        <v>124</v>
      </c>
      <c r="C172" s="8"/>
      <c r="D172" s="8"/>
      <c r="E172" s="8"/>
      <c r="F172" s="8"/>
      <c r="G172" s="8"/>
      <c r="H172" s="8"/>
      <c r="I172" s="9">
        <f>I173+I194+I200+I188</f>
        <v>3964.0681800000002</v>
      </c>
      <c r="J172" s="9">
        <f>J173+J194+J200</f>
        <v>2826.2</v>
      </c>
      <c r="K172" s="9">
        <f>K173+K194+K200</f>
        <v>3021.6</v>
      </c>
      <c r="L172" s="335"/>
    </row>
    <row r="173" spans="1:15" s="29" customFormat="1">
      <c r="A173" s="108" t="s">
        <v>166</v>
      </c>
      <c r="B173" s="8" t="s">
        <v>124</v>
      </c>
      <c r="C173" s="8" t="s">
        <v>150</v>
      </c>
      <c r="D173" s="8"/>
      <c r="E173" s="8"/>
      <c r="F173" s="8"/>
      <c r="G173" s="8"/>
      <c r="H173" s="8"/>
      <c r="I173" s="9">
        <f>I174</f>
        <v>700.3</v>
      </c>
      <c r="J173" s="9">
        <f>J174</f>
        <v>817.7</v>
      </c>
      <c r="K173" s="9">
        <f>K174</f>
        <v>855.09999999999991</v>
      </c>
      <c r="L173" s="335"/>
      <c r="M173" s="13"/>
      <c r="N173" s="13"/>
      <c r="O173" s="13"/>
    </row>
    <row r="174" spans="1:15" s="29" customFormat="1" ht="68.45" customHeight="1">
      <c r="A174" s="163" t="s">
        <v>331</v>
      </c>
      <c r="B174" s="8" t="s">
        <v>124</v>
      </c>
      <c r="C174" s="8" t="s">
        <v>150</v>
      </c>
      <c r="D174" s="8" t="s">
        <v>152</v>
      </c>
      <c r="E174" s="10"/>
      <c r="F174" s="10"/>
      <c r="G174" s="8"/>
      <c r="H174" s="8"/>
      <c r="I174" s="554">
        <f>I175+I183</f>
        <v>700.3</v>
      </c>
      <c r="J174" s="554">
        <f>J175+J183</f>
        <v>817.7</v>
      </c>
      <c r="K174" s="554">
        <f>K175+K183</f>
        <v>855.09999999999991</v>
      </c>
      <c r="L174" s="335"/>
      <c r="M174" s="13"/>
      <c r="N174" s="13"/>
      <c r="O174" s="13"/>
    </row>
    <row r="175" spans="1:15" s="29" customFormat="1">
      <c r="A175" s="172" t="s">
        <v>174</v>
      </c>
      <c r="B175" s="8" t="s">
        <v>124</v>
      </c>
      <c r="C175" s="8" t="s">
        <v>150</v>
      </c>
      <c r="D175" s="8" t="s">
        <v>152</v>
      </c>
      <c r="E175" s="8" t="s">
        <v>459</v>
      </c>
      <c r="F175" s="11"/>
      <c r="G175" s="8"/>
      <c r="H175" s="8"/>
      <c r="I175" s="554">
        <f>I176</f>
        <v>427.59999999999997</v>
      </c>
      <c r="J175" s="554">
        <f>J176</f>
        <v>584</v>
      </c>
      <c r="K175" s="554">
        <f>K176</f>
        <v>660.3</v>
      </c>
      <c r="L175" s="335"/>
      <c r="M175" s="13"/>
      <c r="N175" s="13"/>
      <c r="O175" s="13"/>
    </row>
    <row r="176" spans="1:15" s="29" customFormat="1" ht="56.25">
      <c r="A176" s="165" t="s">
        <v>211</v>
      </c>
      <c r="B176" s="8" t="s">
        <v>124</v>
      </c>
      <c r="C176" s="8" t="s">
        <v>150</v>
      </c>
      <c r="D176" s="8" t="s">
        <v>152</v>
      </c>
      <c r="E176" s="8" t="s">
        <v>459</v>
      </c>
      <c r="F176" s="8" t="s">
        <v>123</v>
      </c>
      <c r="G176" s="8"/>
      <c r="H176" s="8"/>
      <c r="I176" s="554">
        <f>I179+I182</f>
        <v>427.59999999999997</v>
      </c>
      <c r="J176" s="554">
        <f>J179+J182</f>
        <v>584</v>
      </c>
      <c r="K176" s="554">
        <f>K179+K182</f>
        <v>660.3</v>
      </c>
      <c r="L176" s="305"/>
      <c r="M176" s="13"/>
      <c r="N176" s="13"/>
      <c r="O176" s="13"/>
    </row>
    <row r="177" spans="1:15" s="29" customFormat="1" ht="151.9" customHeight="1">
      <c r="A177" s="450" t="s">
        <v>361</v>
      </c>
      <c r="B177" s="8" t="s">
        <v>124</v>
      </c>
      <c r="C177" s="8" t="s">
        <v>150</v>
      </c>
      <c r="D177" s="8" t="s">
        <v>152</v>
      </c>
      <c r="E177" s="8" t="s">
        <v>459</v>
      </c>
      <c r="F177" s="8" t="s">
        <v>123</v>
      </c>
      <c r="G177" s="8" t="s">
        <v>175</v>
      </c>
      <c r="H177" s="8"/>
      <c r="I177" s="9">
        <f>I179</f>
        <v>20.2</v>
      </c>
      <c r="J177" s="554">
        <f>J179</f>
        <v>80.599999999999994</v>
      </c>
      <c r="K177" s="554">
        <f>K179</f>
        <v>141</v>
      </c>
      <c r="L177" s="335"/>
      <c r="M177" s="13"/>
      <c r="N177" s="13"/>
      <c r="O177" s="13"/>
    </row>
    <row r="178" spans="1:15" s="29" customFormat="1">
      <c r="A178" s="166" t="s">
        <v>297</v>
      </c>
      <c r="B178" s="8" t="s">
        <v>124</v>
      </c>
      <c r="C178" s="8" t="s">
        <v>150</v>
      </c>
      <c r="D178" s="8" t="s">
        <v>152</v>
      </c>
      <c r="E178" s="8" t="s">
        <v>459</v>
      </c>
      <c r="F178" s="8" t="s">
        <v>123</v>
      </c>
      <c r="G178" s="8" t="s">
        <v>175</v>
      </c>
      <c r="H178" s="8" t="s">
        <v>296</v>
      </c>
      <c r="I178" s="554">
        <f>I179</f>
        <v>20.2</v>
      </c>
      <c r="J178" s="554">
        <f>J179</f>
        <v>80.599999999999994</v>
      </c>
      <c r="K178" s="554">
        <f>K179</f>
        <v>141</v>
      </c>
      <c r="L178" s="335"/>
      <c r="M178" s="13"/>
      <c r="N178" s="13"/>
      <c r="O178" s="13"/>
    </row>
    <row r="179" spans="1:15" s="29" customFormat="1">
      <c r="A179" s="108" t="s">
        <v>168</v>
      </c>
      <c r="B179" s="8" t="s">
        <v>124</v>
      </c>
      <c r="C179" s="8" t="s">
        <v>150</v>
      </c>
      <c r="D179" s="8" t="s">
        <v>152</v>
      </c>
      <c r="E179" s="8" t="s">
        <v>459</v>
      </c>
      <c r="F179" s="8" t="s">
        <v>123</v>
      </c>
      <c r="G179" s="8" t="s">
        <v>175</v>
      </c>
      <c r="H179" s="8" t="s">
        <v>167</v>
      </c>
      <c r="I179" s="554">
        <f>'прил 3'!J139</f>
        <v>20.2</v>
      </c>
      <c r="J179" s="554">
        <f>'прил 3'!K139</f>
        <v>80.599999999999994</v>
      </c>
      <c r="K179" s="554">
        <f>'прил 3'!L139</f>
        <v>141</v>
      </c>
      <c r="L179" s="305"/>
      <c r="M179" s="13"/>
      <c r="N179" s="13"/>
      <c r="O179" s="13"/>
    </row>
    <row r="180" spans="1:15" s="29" customFormat="1" ht="135.6" customHeight="1">
      <c r="A180" s="455" t="s">
        <v>404</v>
      </c>
      <c r="B180" s="8" t="s">
        <v>124</v>
      </c>
      <c r="C180" s="8" t="s">
        <v>150</v>
      </c>
      <c r="D180" s="8" t="s">
        <v>152</v>
      </c>
      <c r="E180" s="8" t="s">
        <v>459</v>
      </c>
      <c r="F180" s="8" t="s">
        <v>123</v>
      </c>
      <c r="G180" s="8" t="s">
        <v>177</v>
      </c>
      <c r="H180" s="8"/>
      <c r="I180" s="9">
        <f>I182</f>
        <v>407.4</v>
      </c>
      <c r="J180" s="554">
        <f>J182</f>
        <v>503.4</v>
      </c>
      <c r="K180" s="554">
        <f>K182</f>
        <v>519.29999999999995</v>
      </c>
      <c r="L180" s="335"/>
      <c r="M180" s="13"/>
      <c r="N180" s="13"/>
      <c r="O180" s="13"/>
    </row>
    <row r="181" spans="1:15" s="29" customFormat="1">
      <c r="A181" s="166" t="s">
        <v>297</v>
      </c>
      <c r="B181" s="8" t="s">
        <v>124</v>
      </c>
      <c r="C181" s="8" t="s">
        <v>150</v>
      </c>
      <c r="D181" s="8" t="s">
        <v>152</v>
      </c>
      <c r="E181" s="8" t="s">
        <v>459</v>
      </c>
      <c r="F181" s="8" t="s">
        <v>123</v>
      </c>
      <c r="G181" s="8" t="s">
        <v>177</v>
      </c>
      <c r="H181" s="8" t="s">
        <v>296</v>
      </c>
      <c r="I181" s="554">
        <f>I182</f>
        <v>407.4</v>
      </c>
      <c r="J181" s="554">
        <f>J182</f>
        <v>503.4</v>
      </c>
      <c r="K181" s="554">
        <f>K182</f>
        <v>519.29999999999995</v>
      </c>
      <c r="L181" s="335"/>
      <c r="M181" s="13"/>
      <c r="N181" s="13"/>
      <c r="O181" s="13"/>
    </row>
    <row r="182" spans="1:15" s="29" customFormat="1">
      <c r="A182" s="108" t="s">
        <v>168</v>
      </c>
      <c r="B182" s="8" t="s">
        <v>124</v>
      </c>
      <c r="C182" s="8" t="s">
        <v>150</v>
      </c>
      <c r="D182" s="8" t="s">
        <v>152</v>
      </c>
      <c r="E182" s="8" t="s">
        <v>459</v>
      </c>
      <c r="F182" s="8" t="s">
        <v>123</v>
      </c>
      <c r="G182" s="8" t="s">
        <v>177</v>
      </c>
      <c r="H182" s="8" t="s">
        <v>167</v>
      </c>
      <c r="I182" s="554">
        <f>'прил 3'!J142</f>
        <v>407.4</v>
      </c>
      <c r="J182" s="554">
        <f>'прил 3'!K142</f>
        <v>503.4</v>
      </c>
      <c r="K182" s="554">
        <f>'прил 3'!L142</f>
        <v>519.29999999999995</v>
      </c>
      <c r="L182" s="335"/>
      <c r="M182" s="13"/>
      <c r="N182" s="13"/>
      <c r="O182" s="13"/>
    </row>
    <row r="183" spans="1:15" s="29" customFormat="1" ht="36" customHeight="1">
      <c r="A183" s="50" t="s">
        <v>461</v>
      </c>
      <c r="B183" s="8" t="s">
        <v>124</v>
      </c>
      <c r="C183" s="8" t="s">
        <v>150</v>
      </c>
      <c r="D183" s="8" t="s">
        <v>152</v>
      </c>
      <c r="E183" s="8" t="s">
        <v>460</v>
      </c>
      <c r="F183" s="8"/>
      <c r="G183" s="8"/>
      <c r="H183" s="8"/>
      <c r="I183" s="9">
        <f>I185</f>
        <v>272.7</v>
      </c>
      <c r="J183" s="554">
        <f>J185</f>
        <v>233.7</v>
      </c>
      <c r="K183" s="554">
        <f>K185</f>
        <v>194.8</v>
      </c>
      <c r="L183" s="335"/>
      <c r="M183" s="58"/>
      <c r="N183" s="13"/>
      <c r="O183" s="13"/>
    </row>
    <row r="184" spans="1:15" s="29" customFormat="1" ht="36" customHeight="1">
      <c r="A184" s="123" t="s">
        <v>472</v>
      </c>
      <c r="B184" s="8" t="s">
        <v>124</v>
      </c>
      <c r="C184" s="8" t="s">
        <v>150</v>
      </c>
      <c r="D184" s="8" t="s">
        <v>152</v>
      </c>
      <c r="E184" s="8" t="s">
        <v>460</v>
      </c>
      <c r="F184" s="8" t="s">
        <v>123</v>
      </c>
      <c r="G184" s="8"/>
      <c r="H184" s="8"/>
      <c r="I184" s="9">
        <f>I185</f>
        <v>272.7</v>
      </c>
      <c r="J184" s="9">
        <f>J185</f>
        <v>233.7</v>
      </c>
      <c r="K184" s="9">
        <f>K185</f>
        <v>194.8</v>
      </c>
      <c r="L184" s="335"/>
      <c r="M184" s="58"/>
      <c r="N184" s="13"/>
      <c r="O184" s="13"/>
    </row>
    <row r="185" spans="1:15" s="29" customFormat="1" ht="41.45" customHeight="1">
      <c r="A185" s="184" t="s">
        <v>40</v>
      </c>
      <c r="B185" s="8" t="s">
        <v>124</v>
      </c>
      <c r="C185" s="8" t="s">
        <v>150</v>
      </c>
      <c r="D185" s="8" t="s">
        <v>152</v>
      </c>
      <c r="E185" s="8" t="s">
        <v>460</v>
      </c>
      <c r="F185" s="8" t="s">
        <v>123</v>
      </c>
      <c r="G185" s="8" t="s">
        <v>213</v>
      </c>
      <c r="H185" s="8"/>
      <c r="I185" s="9">
        <f t="shared" ref="I185:K186" si="22">I186</f>
        <v>272.7</v>
      </c>
      <c r="J185" s="554">
        <f t="shared" si="22"/>
        <v>233.7</v>
      </c>
      <c r="K185" s="554">
        <f t="shared" si="22"/>
        <v>194.8</v>
      </c>
      <c r="L185" s="335"/>
      <c r="M185" s="58"/>
      <c r="N185" s="13"/>
      <c r="O185" s="13"/>
    </row>
    <row r="186" spans="1:15" s="29" customFormat="1">
      <c r="A186" s="50" t="s">
        <v>290</v>
      </c>
      <c r="B186" s="8" t="s">
        <v>124</v>
      </c>
      <c r="C186" s="8" t="s">
        <v>150</v>
      </c>
      <c r="D186" s="8" t="s">
        <v>152</v>
      </c>
      <c r="E186" s="8" t="s">
        <v>460</v>
      </c>
      <c r="F186" s="8" t="s">
        <v>123</v>
      </c>
      <c r="G186" s="8" t="s">
        <v>213</v>
      </c>
      <c r="H186" s="8" t="s">
        <v>288</v>
      </c>
      <c r="I186" s="9">
        <f t="shared" si="22"/>
        <v>272.7</v>
      </c>
      <c r="J186" s="554">
        <f t="shared" si="22"/>
        <v>233.7</v>
      </c>
      <c r="K186" s="554">
        <f t="shared" si="22"/>
        <v>194.8</v>
      </c>
      <c r="L186" s="335"/>
      <c r="M186" s="58"/>
      <c r="N186" s="13"/>
      <c r="O186" s="13"/>
    </row>
    <row r="187" spans="1:15" s="29" customFormat="1">
      <c r="A187" s="50" t="s">
        <v>291</v>
      </c>
      <c r="B187" s="8" t="s">
        <v>124</v>
      </c>
      <c r="C187" s="8" t="s">
        <v>150</v>
      </c>
      <c r="D187" s="8" t="s">
        <v>152</v>
      </c>
      <c r="E187" s="8" t="s">
        <v>460</v>
      </c>
      <c r="F187" s="8" t="s">
        <v>123</v>
      </c>
      <c r="G187" s="8" t="s">
        <v>213</v>
      </c>
      <c r="H187" s="8" t="s">
        <v>289</v>
      </c>
      <c r="I187" s="9">
        <f>'прил 3'!J147</f>
        <v>272.7</v>
      </c>
      <c r="J187" s="554">
        <f>'прил 3'!K147</f>
        <v>233.7</v>
      </c>
      <c r="K187" s="554">
        <f>'прил 3'!L147</f>
        <v>194.8</v>
      </c>
      <c r="L187" s="335"/>
      <c r="M187" s="58"/>
      <c r="N187" s="13"/>
      <c r="O187" s="13"/>
    </row>
    <row r="188" spans="1:15" s="29" customFormat="1" ht="21.6" customHeight="1">
      <c r="A188" s="582" t="s">
        <v>502</v>
      </c>
      <c r="B188" s="7" t="s">
        <v>124</v>
      </c>
      <c r="C188" s="7" t="s">
        <v>153</v>
      </c>
      <c r="D188" s="7"/>
      <c r="E188" s="7"/>
      <c r="F188" s="7"/>
      <c r="G188" s="7"/>
      <c r="H188" s="7"/>
      <c r="I188" s="9">
        <f>I189</f>
        <v>904.56817999999998</v>
      </c>
      <c r="J188" s="9">
        <f>J189</f>
        <v>0</v>
      </c>
      <c r="K188" s="9">
        <f>K189</f>
        <v>0</v>
      </c>
      <c r="L188" s="26">
        <f>L189</f>
        <v>0</v>
      </c>
      <c r="M188" s="437"/>
      <c r="N188" s="196"/>
    </row>
    <row r="189" spans="1:15" s="29" customFormat="1" ht="58.15" customHeight="1">
      <c r="A189" s="108" t="s">
        <v>463</v>
      </c>
      <c r="B189" s="7" t="s">
        <v>124</v>
      </c>
      <c r="C189" s="7" t="s">
        <v>153</v>
      </c>
      <c r="D189" s="7" t="s">
        <v>161</v>
      </c>
      <c r="E189" s="7"/>
      <c r="F189" s="7"/>
      <c r="G189" s="7"/>
      <c r="H189" s="7"/>
      <c r="I189" s="9">
        <f>I190</f>
        <v>904.56817999999998</v>
      </c>
      <c r="J189" s="9">
        <f>J191</f>
        <v>0</v>
      </c>
      <c r="K189" s="9">
        <f>K191</f>
        <v>0</v>
      </c>
      <c r="L189" s="26">
        <f>L191</f>
        <v>0</v>
      </c>
      <c r="M189" s="437"/>
      <c r="N189" s="196"/>
    </row>
    <row r="190" spans="1:15" s="29" customFormat="1" ht="42" customHeight="1">
      <c r="A190" s="123" t="s">
        <v>515</v>
      </c>
      <c r="B190" s="7" t="s">
        <v>124</v>
      </c>
      <c r="C190" s="7" t="s">
        <v>153</v>
      </c>
      <c r="D190" s="7" t="s">
        <v>161</v>
      </c>
      <c r="E190" s="7" t="s">
        <v>89</v>
      </c>
      <c r="F190" s="7" t="s">
        <v>148</v>
      </c>
      <c r="G190" s="7"/>
      <c r="H190" s="7"/>
      <c r="I190" s="9">
        <f>I191</f>
        <v>904.56817999999998</v>
      </c>
      <c r="J190" s="9">
        <f t="shared" ref="J190:L192" si="23">J191</f>
        <v>0</v>
      </c>
      <c r="K190" s="9">
        <f t="shared" si="23"/>
        <v>0</v>
      </c>
      <c r="L190" s="26">
        <f t="shared" si="23"/>
        <v>0</v>
      </c>
      <c r="M190" s="437"/>
      <c r="N190" s="196"/>
    </row>
    <row r="191" spans="1:15" s="29" customFormat="1" ht="43.9" customHeight="1">
      <c r="A191" s="184" t="s">
        <v>503</v>
      </c>
      <c r="B191" s="7" t="s">
        <v>124</v>
      </c>
      <c r="C191" s="7" t="s">
        <v>153</v>
      </c>
      <c r="D191" s="7" t="s">
        <v>161</v>
      </c>
      <c r="E191" s="7" t="s">
        <v>89</v>
      </c>
      <c r="F191" s="7" t="s">
        <v>148</v>
      </c>
      <c r="G191" s="7" t="s">
        <v>504</v>
      </c>
      <c r="H191" s="7"/>
      <c r="I191" s="9">
        <f>I192</f>
        <v>904.56817999999998</v>
      </c>
      <c r="J191" s="9">
        <f t="shared" si="23"/>
        <v>0</v>
      </c>
      <c r="K191" s="9">
        <f t="shared" si="23"/>
        <v>0</v>
      </c>
      <c r="L191" s="26">
        <f t="shared" si="23"/>
        <v>0</v>
      </c>
      <c r="M191" s="437"/>
      <c r="N191" s="196"/>
    </row>
    <row r="192" spans="1:15" s="29" customFormat="1" ht="25.9" customHeight="1">
      <c r="A192" s="50" t="s">
        <v>290</v>
      </c>
      <c r="B192" s="7" t="s">
        <v>124</v>
      </c>
      <c r="C192" s="7" t="s">
        <v>153</v>
      </c>
      <c r="D192" s="7" t="s">
        <v>161</v>
      </c>
      <c r="E192" s="7" t="s">
        <v>89</v>
      </c>
      <c r="F192" s="7" t="s">
        <v>148</v>
      </c>
      <c r="G192" s="7" t="s">
        <v>504</v>
      </c>
      <c r="H192" s="7" t="s">
        <v>288</v>
      </c>
      <c r="I192" s="9">
        <f>I193</f>
        <v>904.56817999999998</v>
      </c>
      <c r="J192" s="9">
        <f t="shared" si="23"/>
        <v>0</v>
      </c>
      <c r="K192" s="9">
        <f t="shared" si="23"/>
        <v>0</v>
      </c>
      <c r="L192" s="26">
        <f t="shared" si="23"/>
        <v>0</v>
      </c>
      <c r="M192" s="437"/>
      <c r="N192" s="196"/>
    </row>
    <row r="193" spans="1:15" s="29" customFormat="1" ht="33.6" customHeight="1">
      <c r="A193" s="50" t="s">
        <v>291</v>
      </c>
      <c r="B193" s="7" t="s">
        <v>124</v>
      </c>
      <c r="C193" s="7" t="s">
        <v>153</v>
      </c>
      <c r="D193" s="7" t="s">
        <v>161</v>
      </c>
      <c r="E193" s="7" t="s">
        <v>89</v>
      </c>
      <c r="F193" s="7" t="s">
        <v>148</v>
      </c>
      <c r="G193" s="7" t="s">
        <v>504</v>
      </c>
      <c r="H193" s="7" t="s">
        <v>289</v>
      </c>
      <c r="I193" s="9">
        <f>'прил 3'!J153</f>
        <v>904.56817999999998</v>
      </c>
      <c r="J193" s="9">
        <f>'прил 3'!K153</f>
        <v>0</v>
      </c>
      <c r="K193" s="9">
        <f>'прил 3'!L153</f>
        <v>0</v>
      </c>
      <c r="L193" s="26">
        <v>0</v>
      </c>
      <c r="M193" s="583">
        <v>1111.6705199999999</v>
      </c>
      <c r="N193" s="196"/>
    </row>
    <row r="194" spans="1:15" s="29" customFormat="1">
      <c r="A194" s="108" t="s">
        <v>162</v>
      </c>
      <c r="B194" s="8" t="s">
        <v>124</v>
      </c>
      <c r="C194" s="8" t="s">
        <v>152</v>
      </c>
      <c r="D194" s="8"/>
      <c r="E194" s="8"/>
      <c r="F194" s="23"/>
      <c r="G194" s="21"/>
      <c r="H194" s="32"/>
      <c r="I194" s="9">
        <f>I195</f>
        <v>2104.2000000000003</v>
      </c>
      <c r="J194" s="554">
        <f>J195</f>
        <v>2003.5</v>
      </c>
      <c r="K194" s="554">
        <f>K195</f>
        <v>2161.5</v>
      </c>
      <c r="L194" s="305"/>
      <c r="M194" s="13"/>
      <c r="N194" s="13"/>
      <c r="O194" s="13"/>
    </row>
    <row r="195" spans="1:15" s="29" customFormat="1" ht="56.25">
      <c r="A195" s="108" t="s">
        <v>463</v>
      </c>
      <c r="B195" s="8" t="s">
        <v>124</v>
      </c>
      <c r="C195" s="8" t="s">
        <v>152</v>
      </c>
      <c r="D195" s="8" t="s">
        <v>161</v>
      </c>
      <c r="E195" s="8"/>
      <c r="F195" s="8"/>
      <c r="G195" s="8"/>
      <c r="H195" s="8"/>
      <c r="I195" s="9">
        <f>I197</f>
        <v>2104.2000000000003</v>
      </c>
      <c r="J195" s="554">
        <f>J197</f>
        <v>2003.5</v>
      </c>
      <c r="K195" s="554">
        <f>K197</f>
        <v>2161.5</v>
      </c>
      <c r="L195" s="305"/>
      <c r="M195" s="13"/>
      <c r="N195" s="13"/>
      <c r="O195" s="13"/>
    </row>
    <row r="196" spans="1:15" s="29" customFormat="1" ht="43.15" customHeight="1">
      <c r="A196" s="181" t="s">
        <v>23</v>
      </c>
      <c r="B196" s="8" t="s">
        <v>124</v>
      </c>
      <c r="C196" s="8" t="s">
        <v>152</v>
      </c>
      <c r="D196" s="8" t="s">
        <v>161</v>
      </c>
      <c r="E196" s="8" t="s">
        <v>89</v>
      </c>
      <c r="F196" s="8" t="s">
        <v>123</v>
      </c>
      <c r="G196" s="8"/>
      <c r="H196" s="8"/>
      <c r="I196" s="9">
        <f>I197</f>
        <v>2104.2000000000003</v>
      </c>
      <c r="J196" s="554">
        <f>J197</f>
        <v>2003.5</v>
      </c>
      <c r="K196" s="554">
        <f>K197</f>
        <v>2161.5</v>
      </c>
      <c r="L196" s="305"/>
      <c r="M196" s="13"/>
      <c r="N196" s="13"/>
      <c r="O196" s="13"/>
    </row>
    <row r="197" spans="1:15" s="29" customFormat="1" ht="134.44999999999999" customHeight="1">
      <c r="A197" s="190" t="s">
        <v>6</v>
      </c>
      <c r="B197" s="8" t="s">
        <v>124</v>
      </c>
      <c r="C197" s="8" t="s">
        <v>152</v>
      </c>
      <c r="D197" s="8" t="s">
        <v>161</v>
      </c>
      <c r="E197" s="8" t="s">
        <v>89</v>
      </c>
      <c r="F197" s="8" t="s">
        <v>123</v>
      </c>
      <c r="G197" s="8" t="s">
        <v>242</v>
      </c>
      <c r="H197" s="8"/>
      <c r="I197" s="9">
        <f>I199</f>
        <v>2104.2000000000003</v>
      </c>
      <c r="J197" s="554">
        <f>J199</f>
        <v>2003.5</v>
      </c>
      <c r="K197" s="554">
        <f>K199</f>
        <v>2161.5</v>
      </c>
      <c r="L197" s="305"/>
      <c r="M197" s="13"/>
      <c r="N197" s="13"/>
      <c r="O197" s="13"/>
    </row>
    <row r="198" spans="1:15" s="29" customFormat="1">
      <c r="A198" s="110" t="s">
        <v>307</v>
      </c>
      <c r="B198" s="8" t="s">
        <v>124</v>
      </c>
      <c r="C198" s="8" t="s">
        <v>152</v>
      </c>
      <c r="D198" s="8" t="s">
        <v>161</v>
      </c>
      <c r="E198" s="8" t="s">
        <v>89</v>
      </c>
      <c r="F198" s="8" t="s">
        <v>123</v>
      </c>
      <c r="G198" s="8" t="s">
        <v>242</v>
      </c>
      <c r="H198" s="8" t="s">
        <v>306</v>
      </c>
      <c r="I198" s="9">
        <f>I199</f>
        <v>2104.2000000000003</v>
      </c>
      <c r="J198" s="554">
        <f>J199</f>
        <v>2003.5</v>
      </c>
      <c r="K198" s="554">
        <f>K199</f>
        <v>2161.5</v>
      </c>
      <c r="L198" s="305"/>
      <c r="M198" s="13"/>
      <c r="N198" s="13"/>
      <c r="O198" s="13"/>
    </row>
    <row r="199" spans="1:15" s="29" customFormat="1">
      <c r="A199" s="108" t="s">
        <v>106</v>
      </c>
      <c r="B199" s="8" t="s">
        <v>124</v>
      </c>
      <c r="C199" s="8" t="s">
        <v>152</v>
      </c>
      <c r="D199" s="8" t="s">
        <v>161</v>
      </c>
      <c r="E199" s="8" t="s">
        <v>89</v>
      </c>
      <c r="F199" s="8" t="s">
        <v>123</v>
      </c>
      <c r="G199" s="8" t="s">
        <v>242</v>
      </c>
      <c r="H199" s="8" t="s">
        <v>105</v>
      </c>
      <c r="I199" s="9">
        <f>'прил 3'!J302</f>
        <v>2104.2000000000003</v>
      </c>
      <c r="J199" s="9">
        <f>'прил 3'!K302</f>
        <v>2003.5</v>
      </c>
      <c r="K199" s="9">
        <f>'прил 3'!L302</f>
        <v>2161.5</v>
      </c>
      <c r="L199" s="305"/>
      <c r="M199" s="13"/>
      <c r="N199" s="13"/>
      <c r="O199" s="13"/>
    </row>
    <row r="200" spans="1:15">
      <c r="A200" s="175" t="s">
        <v>101</v>
      </c>
      <c r="B200" s="2" t="s">
        <v>124</v>
      </c>
      <c r="C200" s="2">
        <v>12</v>
      </c>
      <c r="D200" s="2"/>
      <c r="E200" s="8"/>
      <c r="F200" s="2"/>
      <c r="G200" s="18"/>
      <c r="H200" s="32"/>
      <c r="I200" s="9">
        <f>I201+I206</f>
        <v>255</v>
      </c>
      <c r="J200" s="9">
        <f>J201</f>
        <v>5</v>
      </c>
      <c r="K200" s="9">
        <f>K201</f>
        <v>5</v>
      </c>
      <c r="L200" s="305"/>
    </row>
    <row r="201" spans="1:15" ht="43.15" customHeight="1">
      <c r="A201" s="163" t="s">
        <v>466</v>
      </c>
      <c r="B201" s="2" t="s">
        <v>124</v>
      </c>
      <c r="C201" s="2">
        <v>12</v>
      </c>
      <c r="D201" s="2">
        <v>29</v>
      </c>
      <c r="E201" s="8"/>
      <c r="F201" s="2"/>
      <c r="G201" s="8"/>
      <c r="H201" s="32"/>
      <c r="I201" s="9">
        <f>I203</f>
        <v>5</v>
      </c>
      <c r="J201" s="554">
        <f>J203</f>
        <v>5</v>
      </c>
      <c r="K201" s="554">
        <f>K203</f>
        <v>5</v>
      </c>
      <c r="L201" s="305"/>
    </row>
    <row r="202" spans="1:15" ht="42.75" customHeight="1">
      <c r="A202" s="203" t="s">
        <v>27</v>
      </c>
      <c r="B202" s="2" t="s">
        <v>124</v>
      </c>
      <c r="C202" s="2">
        <v>12</v>
      </c>
      <c r="D202" s="2">
        <v>29</v>
      </c>
      <c r="E202" s="8" t="s">
        <v>89</v>
      </c>
      <c r="F202" s="23" t="s">
        <v>123</v>
      </c>
      <c r="G202" s="19"/>
      <c r="H202" s="34"/>
      <c r="I202" s="9">
        <f t="shared" ref="I202:K204" si="24">I203</f>
        <v>5</v>
      </c>
      <c r="J202" s="554">
        <f t="shared" si="24"/>
        <v>5</v>
      </c>
      <c r="K202" s="554">
        <f t="shared" si="24"/>
        <v>5</v>
      </c>
      <c r="L202" s="305"/>
    </row>
    <row r="203" spans="1:15" ht="19.149999999999999" customHeight="1">
      <c r="A203" s="50" t="s">
        <v>28</v>
      </c>
      <c r="B203" s="2" t="s">
        <v>124</v>
      </c>
      <c r="C203" s="2">
        <v>12</v>
      </c>
      <c r="D203" s="2">
        <v>29</v>
      </c>
      <c r="E203" s="8" t="s">
        <v>89</v>
      </c>
      <c r="F203" s="23" t="s">
        <v>123</v>
      </c>
      <c r="G203" s="19" t="s">
        <v>178</v>
      </c>
      <c r="H203" s="34"/>
      <c r="I203" s="9">
        <f t="shared" si="24"/>
        <v>5</v>
      </c>
      <c r="J203" s="554">
        <f t="shared" si="24"/>
        <v>5</v>
      </c>
      <c r="K203" s="554">
        <f t="shared" si="24"/>
        <v>5</v>
      </c>
      <c r="L203" s="305"/>
    </row>
    <row r="204" spans="1:15">
      <c r="A204" s="50" t="s">
        <v>290</v>
      </c>
      <c r="B204" s="2" t="s">
        <v>124</v>
      </c>
      <c r="C204" s="2">
        <v>12</v>
      </c>
      <c r="D204" s="2">
        <v>29</v>
      </c>
      <c r="E204" s="8" t="s">
        <v>89</v>
      </c>
      <c r="F204" s="23" t="s">
        <v>123</v>
      </c>
      <c r="G204" s="19" t="s">
        <v>178</v>
      </c>
      <c r="H204" s="34">
        <v>200</v>
      </c>
      <c r="I204" s="9">
        <f t="shared" si="24"/>
        <v>5</v>
      </c>
      <c r="J204" s="554">
        <f t="shared" si="24"/>
        <v>5</v>
      </c>
      <c r="K204" s="554">
        <f t="shared" si="24"/>
        <v>5</v>
      </c>
      <c r="L204" s="305"/>
    </row>
    <row r="205" spans="1:15">
      <c r="A205" s="50" t="s">
        <v>291</v>
      </c>
      <c r="B205" s="2" t="s">
        <v>124</v>
      </c>
      <c r="C205" s="2">
        <v>12</v>
      </c>
      <c r="D205" s="2">
        <v>29</v>
      </c>
      <c r="E205" s="8" t="s">
        <v>89</v>
      </c>
      <c r="F205" s="23" t="s">
        <v>123</v>
      </c>
      <c r="G205" s="19" t="s">
        <v>178</v>
      </c>
      <c r="H205" s="34">
        <v>240</v>
      </c>
      <c r="I205" s="9">
        <f>'прил 3'!J159</f>
        <v>5</v>
      </c>
      <c r="J205" s="554">
        <f>'прил 3'!K159</f>
        <v>5</v>
      </c>
      <c r="K205" s="554">
        <f>'прил 3'!L159</f>
        <v>5</v>
      </c>
      <c r="L205" s="704"/>
    </row>
    <row r="206" spans="1:15" ht="43.15" customHeight="1">
      <c r="A206" s="50" t="s">
        <v>394</v>
      </c>
      <c r="B206" s="2" t="s">
        <v>124</v>
      </c>
      <c r="C206" s="2">
        <v>12</v>
      </c>
      <c r="D206" s="2">
        <v>89</v>
      </c>
      <c r="E206" s="8" t="s">
        <v>89</v>
      </c>
      <c r="F206" s="2"/>
      <c r="G206" s="8"/>
      <c r="H206" s="32"/>
      <c r="I206" s="9">
        <f>I208</f>
        <v>250</v>
      </c>
      <c r="J206" s="554">
        <f>J208</f>
        <v>0</v>
      </c>
      <c r="K206" s="554">
        <f>K208</f>
        <v>0</v>
      </c>
      <c r="L206" s="704"/>
    </row>
    <row r="207" spans="1:15" ht="43.15" customHeight="1">
      <c r="A207" s="123" t="s">
        <v>393</v>
      </c>
      <c r="B207" s="2" t="s">
        <v>124</v>
      </c>
      <c r="C207" s="2">
        <v>12</v>
      </c>
      <c r="D207" s="2">
        <v>89</v>
      </c>
      <c r="E207" s="8" t="s">
        <v>112</v>
      </c>
      <c r="F207" s="2"/>
      <c r="G207" s="19"/>
      <c r="H207" s="34"/>
      <c r="I207" s="9">
        <f>I208</f>
        <v>250</v>
      </c>
      <c r="J207" s="9">
        <f>J208</f>
        <v>0</v>
      </c>
      <c r="K207" s="9">
        <f>K208</f>
        <v>0</v>
      </c>
      <c r="L207" s="704"/>
    </row>
    <row r="208" spans="1:15" ht="75.599999999999994" customHeight="1">
      <c r="A208" s="567" t="s">
        <v>513</v>
      </c>
      <c r="B208" s="2" t="s">
        <v>124</v>
      </c>
      <c r="C208" s="2">
        <v>12</v>
      </c>
      <c r="D208" s="2">
        <v>89</v>
      </c>
      <c r="E208" s="8" t="s">
        <v>112</v>
      </c>
      <c r="F208" s="23" t="s">
        <v>87</v>
      </c>
      <c r="G208" s="2">
        <v>44107</v>
      </c>
      <c r="H208" s="34"/>
      <c r="I208" s="9">
        <f t="shared" ref="I208:K209" si="25">I209</f>
        <v>250</v>
      </c>
      <c r="J208" s="554">
        <f t="shared" si="25"/>
        <v>0</v>
      </c>
      <c r="K208" s="554">
        <f t="shared" si="25"/>
        <v>0</v>
      </c>
      <c r="L208" s="704"/>
    </row>
    <row r="209" spans="1:15">
      <c r="A209" s="146" t="s">
        <v>307</v>
      </c>
      <c r="B209" s="2" t="s">
        <v>124</v>
      </c>
      <c r="C209" s="2">
        <v>12</v>
      </c>
      <c r="D209" s="2">
        <v>89</v>
      </c>
      <c r="E209" s="8" t="s">
        <v>112</v>
      </c>
      <c r="F209" s="23" t="s">
        <v>87</v>
      </c>
      <c r="G209" s="2">
        <v>44107</v>
      </c>
      <c r="H209" s="34">
        <v>500</v>
      </c>
      <c r="I209" s="9">
        <f t="shared" si="25"/>
        <v>250</v>
      </c>
      <c r="J209" s="554">
        <f t="shared" si="25"/>
        <v>0</v>
      </c>
      <c r="K209" s="554">
        <f t="shared" si="25"/>
        <v>0</v>
      </c>
      <c r="L209" s="704"/>
    </row>
    <row r="210" spans="1:15">
      <c r="A210" s="108" t="s">
        <v>106</v>
      </c>
      <c r="B210" s="2" t="s">
        <v>124</v>
      </c>
      <c r="C210" s="2">
        <v>12</v>
      </c>
      <c r="D210" s="2">
        <v>89</v>
      </c>
      <c r="E210" s="8" t="s">
        <v>112</v>
      </c>
      <c r="F210" s="23" t="s">
        <v>87</v>
      </c>
      <c r="G210" s="2">
        <v>44107</v>
      </c>
      <c r="H210" s="34">
        <v>540</v>
      </c>
      <c r="I210" s="9">
        <f>'прил 3'!J308</f>
        <v>250</v>
      </c>
      <c r="J210" s="9">
        <f>'прил 3'!K308</f>
        <v>0</v>
      </c>
      <c r="K210" s="9">
        <f>'прил 3'!L308</f>
        <v>0</v>
      </c>
      <c r="L210" s="704"/>
    </row>
    <row r="211" spans="1:15" s="29" customFormat="1">
      <c r="A211" s="108" t="s">
        <v>197</v>
      </c>
      <c r="B211" s="11" t="s">
        <v>150</v>
      </c>
      <c r="C211" s="2"/>
      <c r="D211" s="8"/>
      <c r="E211" s="8"/>
      <c r="F211" s="8"/>
      <c r="G211" s="19"/>
      <c r="H211" s="20"/>
      <c r="I211" s="554">
        <f>I212+I224</f>
        <v>5470.7960000000003</v>
      </c>
      <c r="J211" s="554">
        <f>J212+J224</f>
        <v>1072.5999999999999</v>
      </c>
      <c r="K211" s="554">
        <f>K212+K224</f>
        <v>1072.5999999999999</v>
      </c>
      <c r="L211" s="704"/>
      <c r="M211" s="56"/>
      <c r="N211" s="13"/>
      <c r="O211" s="13"/>
    </row>
    <row r="212" spans="1:15" s="29" customFormat="1">
      <c r="A212" s="108" t="s">
        <v>234</v>
      </c>
      <c r="B212" s="11" t="s">
        <v>150</v>
      </c>
      <c r="C212" s="11" t="s">
        <v>123</v>
      </c>
      <c r="D212" s="8"/>
      <c r="E212" s="8"/>
      <c r="F212" s="8"/>
      <c r="G212" s="19"/>
      <c r="H212" s="20"/>
      <c r="I212" s="554">
        <f>I214+I219</f>
        <v>4410.6959999999999</v>
      </c>
      <c r="J212" s="554">
        <f>J214</f>
        <v>12.5</v>
      </c>
      <c r="K212" s="554">
        <f>K214</f>
        <v>12.5</v>
      </c>
      <c r="L212" s="704"/>
      <c r="M212" s="56"/>
      <c r="N212" s="13"/>
      <c r="O212" s="13"/>
    </row>
    <row r="213" spans="1:15" s="29" customFormat="1" ht="43.15" customHeight="1">
      <c r="A213" s="183" t="s">
        <v>385</v>
      </c>
      <c r="B213" s="11" t="s">
        <v>150</v>
      </c>
      <c r="C213" s="11" t="s">
        <v>123</v>
      </c>
      <c r="D213" s="8" t="s">
        <v>124</v>
      </c>
      <c r="E213" s="8"/>
      <c r="F213" s="8"/>
      <c r="G213" s="19"/>
      <c r="H213" s="20"/>
      <c r="I213" s="554">
        <f>I214</f>
        <v>12</v>
      </c>
      <c r="J213" s="554">
        <f>J214</f>
        <v>12.5</v>
      </c>
      <c r="K213" s="554">
        <f>K214</f>
        <v>12.5</v>
      </c>
      <c r="L213" s="704"/>
      <c r="M213" s="56"/>
      <c r="N213" s="13"/>
      <c r="O213" s="13"/>
    </row>
    <row r="214" spans="1:15" s="29" customFormat="1" ht="39.6" customHeight="1">
      <c r="A214" s="186" t="s">
        <v>34</v>
      </c>
      <c r="B214" s="11" t="s">
        <v>150</v>
      </c>
      <c r="C214" s="11" t="s">
        <v>123</v>
      </c>
      <c r="D214" s="8" t="s">
        <v>124</v>
      </c>
      <c r="E214" s="8" t="s">
        <v>112</v>
      </c>
      <c r="F214" s="8"/>
      <c r="G214" s="19"/>
      <c r="H214" s="20" t="s">
        <v>257</v>
      </c>
      <c r="I214" s="554">
        <f>I216</f>
        <v>12</v>
      </c>
      <c r="J214" s="554">
        <f>J216</f>
        <v>12.5</v>
      </c>
      <c r="K214" s="554">
        <f>K216</f>
        <v>12.5</v>
      </c>
      <c r="L214" s="704"/>
      <c r="M214" s="56"/>
      <c r="N214" s="13"/>
      <c r="O214" s="13"/>
    </row>
    <row r="215" spans="1:15" s="29" customFormat="1" ht="17.45" customHeight="1">
      <c r="A215" s="555" t="s">
        <v>469</v>
      </c>
      <c r="B215" s="11" t="s">
        <v>150</v>
      </c>
      <c r="C215" s="11" t="s">
        <v>123</v>
      </c>
      <c r="D215" s="8" t="s">
        <v>124</v>
      </c>
      <c r="E215" s="8" t="s">
        <v>112</v>
      </c>
      <c r="F215" s="8" t="s">
        <v>150</v>
      </c>
      <c r="G215" s="19"/>
      <c r="H215" s="20"/>
      <c r="I215" s="554">
        <f t="shared" ref="I215:K217" si="26">I216</f>
        <v>12</v>
      </c>
      <c r="J215" s="554">
        <f t="shared" si="26"/>
        <v>12.5</v>
      </c>
      <c r="K215" s="554">
        <f t="shared" si="26"/>
        <v>12.5</v>
      </c>
      <c r="L215" s="704"/>
      <c r="M215" s="56"/>
      <c r="N215" s="13"/>
      <c r="O215" s="13"/>
    </row>
    <row r="216" spans="1:15" s="29" customFormat="1">
      <c r="A216" s="108" t="s">
        <v>235</v>
      </c>
      <c r="B216" s="11" t="s">
        <v>150</v>
      </c>
      <c r="C216" s="11" t="s">
        <v>123</v>
      </c>
      <c r="D216" s="8" t="s">
        <v>124</v>
      </c>
      <c r="E216" s="8" t="s">
        <v>112</v>
      </c>
      <c r="F216" s="8" t="s">
        <v>150</v>
      </c>
      <c r="G216" s="19" t="s">
        <v>236</v>
      </c>
      <c r="H216" s="20"/>
      <c r="I216" s="554">
        <f t="shared" si="26"/>
        <v>12</v>
      </c>
      <c r="J216" s="554">
        <f t="shared" si="26"/>
        <v>12.5</v>
      </c>
      <c r="K216" s="554">
        <f t="shared" si="26"/>
        <v>12.5</v>
      </c>
      <c r="L216" s="704"/>
      <c r="M216" s="56"/>
      <c r="N216" s="13"/>
      <c r="O216" s="13"/>
    </row>
    <row r="217" spans="1:15" s="29" customFormat="1">
      <c r="A217" s="50" t="s">
        <v>290</v>
      </c>
      <c r="B217" s="11" t="s">
        <v>150</v>
      </c>
      <c r="C217" s="11" t="s">
        <v>123</v>
      </c>
      <c r="D217" s="8" t="s">
        <v>124</v>
      </c>
      <c r="E217" s="8" t="s">
        <v>112</v>
      </c>
      <c r="F217" s="8" t="s">
        <v>150</v>
      </c>
      <c r="G217" s="19" t="s">
        <v>236</v>
      </c>
      <c r="H217" s="20">
        <v>200</v>
      </c>
      <c r="I217" s="554">
        <f t="shared" si="26"/>
        <v>12</v>
      </c>
      <c r="J217" s="554">
        <f t="shared" si="26"/>
        <v>12.5</v>
      </c>
      <c r="K217" s="554">
        <f t="shared" si="26"/>
        <v>12.5</v>
      </c>
      <c r="L217" s="704"/>
      <c r="M217" s="56"/>
      <c r="N217" s="13"/>
      <c r="O217" s="13"/>
    </row>
    <row r="218" spans="1:15" s="29" customFormat="1">
      <c r="A218" s="50" t="s">
        <v>291</v>
      </c>
      <c r="B218" s="11" t="s">
        <v>150</v>
      </c>
      <c r="C218" s="11" t="s">
        <v>123</v>
      </c>
      <c r="D218" s="8" t="s">
        <v>124</v>
      </c>
      <c r="E218" s="8" t="s">
        <v>112</v>
      </c>
      <c r="F218" s="8" t="s">
        <v>150</v>
      </c>
      <c r="G218" s="19" t="s">
        <v>236</v>
      </c>
      <c r="H218" s="20">
        <v>240</v>
      </c>
      <c r="I218" s="554">
        <f>'прил 3'!J167</f>
        <v>12</v>
      </c>
      <c r="J218" s="554">
        <f>'прил 3'!K167</f>
        <v>12.5</v>
      </c>
      <c r="K218" s="554">
        <f>'прил 3'!L167</f>
        <v>12.5</v>
      </c>
      <c r="L218" s="305"/>
      <c r="M218" s="56"/>
      <c r="N218" s="13"/>
      <c r="O218" s="13"/>
    </row>
    <row r="219" spans="1:15" s="29" customFormat="1" ht="43.15" customHeight="1">
      <c r="A219" s="183" t="s">
        <v>510</v>
      </c>
      <c r="B219" s="11" t="s">
        <v>150</v>
      </c>
      <c r="C219" s="11" t="s">
        <v>123</v>
      </c>
      <c r="D219" s="8" t="s">
        <v>496</v>
      </c>
      <c r="E219" s="8"/>
      <c r="F219" s="8"/>
      <c r="G219" s="19"/>
      <c r="H219" s="20"/>
      <c r="I219" s="554">
        <f>I220</f>
        <v>4398.6959999999999</v>
      </c>
      <c r="J219" s="554">
        <f>J220</f>
        <v>0</v>
      </c>
      <c r="K219" s="554">
        <f>K220</f>
        <v>0</v>
      </c>
      <c r="L219" s="305"/>
      <c r="M219" s="56"/>
      <c r="N219" s="13"/>
      <c r="O219" s="13"/>
    </row>
    <row r="220" spans="1:15" s="29" customFormat="1" ht="36" customHeight="1">
      <c r="A220" s="555" t="s">
        <v>512</v>
      </c>
      <c r="B220" s="11" t="s">
        <v>150</v>
      </c>
      <c r="C220" s="11" t="s">
        <v>123</v>
      </c>
      <c r="D220" s="8" t="s">
        <v>496</v>
      </c>
      <c r="E220" s="8" t="s">
        <v>89</v>
      </c>
      <c r="F220" s="8" t="s">
        <v>123</v>
      </c>
      <c r="G220" s="19"/>
      <c r="H220" s="20"/>
      <c r="I220" s="554">
        <f t="shared" ref="I220:K222" si="27">I221</f>
        <v>4398.6959999999999</v>
      </c>
      <c r="J220" s="554">
        <f t="shared" si="27"/>
        <v>0</v>
      </c>
      <c r="K220" s="554">
        <f t="shared" si="27"/>
        <v>0</v>
      </c>
      <c r="L220" s="305"/>
      <c r="M220" s="56"/>
      <c r="N220" s="13"/>
      <c r="O220" s="13"/>
    </row>
    <row r="221" spans="1:15" s="29" customFormat="1">
      <c r="A221" s="50" t="s">
        <v>498</v>
      </c>
      <c r="B221" s="11" t="s">
        <v>150</v>
      </c>
      <c r="C221" s="11" t="s">
        <v>123</v>
      </c>
      <c r="D221" s="8" t="s">
        <v>496</v>
      </c>
      <c r="E221" s="8" t="s">
        <v>89</v>
      </c>
      <c r="F221" s="8" t="s">
        <v>123</v>
      </c>
      <c r="G221" s="19" t="s">
        <v>497</v>
      </c>
      <c r="H221" s="20"/>
      <c r="I221" s="554">
        <f t="shared" si="27"/>
        <v>4398.6959999999999</v>
      </c>
      <c r="J221" s="554">
        <f t="shared" si="27"/>
        <v>0</v>
      </c>
      <c r="K221" s="554">
        <f t="shared" si="27"/>
        <v>0</v>
      </c>
      <c r="L221" s="305"/>
      <c r="M221" s="56"/>
      <c r="N221" s="13"/>
      <c r="O221" s="13"/>
    </row>
    <row r="222" spans="1:15" s="29" customFormat="1">
      <c r="A222" s="146" t="s">
        <v>303</v>
      </c>
      <c r="B222" s="11" t="s">
        <v>150</v>
      </c>
      <c r="C222" s="11" t="s">
        <v>123</v>
      </c>
      <c r="D222" s="8" t="s">
        <v>496</v>
      </c>
      <c r="E222" s="8" t="s">
        <v>89</v>
      </c>
      <c r="F222" s="8" t="s">
        <v>123</v>
      </c>
      <c r="G222" s="19" t="s">
        <v>497</v>
      </c>
      <c r="H222" s="20">
        <v>400</v>
      </c>
      <c r="I222" s="554">
        <f t="shared" si="27"/>
        <v>4398.6959999999999</v>
      </c>
      <c r="J222" s="554">
        <f t="shared" si="27"/>
        <v>0</v>
      </c>
      <c r="K222" s="554">
        <f t="shared" si="27"/>
        <v>0</v>
      </c>
      <c r="L222" s="305"/>
      <c r="M222" s="56"/>
      <c r="N222" s="13"/>
      <c r="O222" s="13"/>
    </row>
    <row r="223" spans="1:15" s="29" customFormat="1">
      <c r="A223" s="146" t="s">
        <v>304</v>
      </c>
      <c r="B223" s="11" t="s">
        <v>150</v>
      </c>
      <c r="C223" s="11" t="s">
        <v>123</v>
      </c>
      <c r="D223" s="8" t="s">
        <v>496</v>
      </c>
      <c r="E223" s="8" t="s">
        <v>89</v>
      </c>
      <c r="F223" s="8" t="s">
        <v>123</v>
      </c>
      <c r="G223" s="19" t="s">
        <v>497</v>
      </c>
      <c r="H223" s="20">
        <v>410</v>
      </c>
      <c r="I223" s="554">
        <f>'прил 3'!J172</f>
        <v>4398.6959999999999</v>
      </c>
      <c r="J223" s="554">
        <f>'прил 3'!K172</f>
        <v>0</v>
      </c>
      <c r="K223" s="554">
        <f>'прил 3'!L172</f>
        <v>0</v>
      </c>
      <c r="L223" s="305"/>
      <c r="M223" s="56"/>
      <c r="N223" s="13"/>
      <c r="O223" s="13"/>
    </row>
    <row r="224" spans="1:15" s="29" customFormat="1">
      <c r="A224" s="563" t="s">
        <v>492</v>
      </c>
      <c r="B224" s="32" t="s">
        <v>150</v>
      </c>
      <c r="C224" s="32" t="s">
        <v>148</v>
      </c>
      <c r="D224" s="8"/>
      <c r="E224" s="8"/>
      <c r="F224" s="564"/>
      <c r="G224" s="19"/>
      <c r="H224" s="20"/>
      <c r="I224" s="554">
        <f>I225+I231</f>
        <v>1060.0999999999999</v>
      </c>
      <c r="J224" s="554">
        <f>J225+J231</f>
        <v>1060.0999999999999</v>
      </c>
      <c r="K224" s="554">
        <f>K225+K231</f>
        <v>1060.0999999999999</v>
      </c>
      <c r="L224" s="335"/>
      <c r="M224" s="56"/>
      <c r="N224" s="13"/>
      <c r="O224" s="13"/>
    </row>
    <row r="225" spans="1:15" s="29" customFormat="1" ht="42" customHeight="1">
      <c r="A225" s="123" t="s">
        <v>332</v>
      </c>
      <c r="B225" s="201" t="s">
        <v>150</v>
      </c>
      <c r="C225" s="201" t="s">
        <v>148</v>
      </c>
      <c r="D225" s="7" t="s">
        <v>124</v>
      </c>
      <c r="E225" s="7"/>
      <c r="F225" s="7"/>
      <c r="G225" s="204"/>
      <c r="H225" s="205"/>
      <c r="I225" s="554">
        <f>I227</f>
        <v>910.1</v>
      </c>
      <c r="J225" s="9">
        <f>J227</f>
        <v>910.1</v>
      </c>
      <c r="K225" s="9">
        <f>K227</f>
        <v>910.1</v>
      </c>
      <c r="L225" s="26">
        <f>L227</f>
        <v>0</v>
      </c>
      <c r="M225" s="437"/>
      <c r="N225" s="206"/>
    </row>
    <row r="226" spans="1:15" s="29" customFormat="1" ht="46.9" customHeight="1">
      <c r="A226" s="123" t="s">
        <v>34</v>
      </c>
      <c r="B226" s="201" t="s">
        <v>150</v>
      </c>
      <c r="C226" s="201" t="s">
        <v>148</v>
      </c>
      <c r="D226" s="7" t="s">
        <v>124</v>
      </c>
      <c r="E226" s="7" t="s">
        <v>112</v>
      </c>
      <c r="F226" s="7"/>
      <c r="G226" s="204"/>
      <c r="H226" s="205"/>
      <c r="I226" s="554">
        <f t="shared" ref="I226:L227" si="28">I227</f>
        <v>910.1</v>
      </c>
      <c r="J226" s="554">
        <f t="shared" si="28"/>
        <v>910.1</v>
      </c>
      <c r="K226" s="9">
        <f t="shared" si="28"/>
        <v>910.1</v>
      </c>
      <c r="L226" s="26">
        <f t="shared" si="28"/>
        <v>0</v>
      </c>
      <c r="M226" s="437"/>
      <c r="N226" s="206"/>
    </row>
    <row r="227" spans="1:15" s="29" customFormat="1" ht="27" customHeight="1">
      <c r="A227" s="123" t="s">
        <v>493</v>
      </c>
      <c r="B227" s="201" t="s">
        <v>150</v>
      </c>
      <c r="C227" s="201" t="s">
        <v>148</v>
      </c>
      <c r="D227" s="7" t="s">
        <v>124</v>
      </c>
      <c r="E227" s="7" t="s">
        <v>112</v>
      </c>
      <c r="F227" s="7" t="s">
        <v>124</v>
      </c>
      <c r="G227" s="204"/>
      <c r="H227" s="205"/>
      <c r="I227" s="554">
        <f t="shared" si="28"/>
        <v>910.1</v>
      </c>
      <c r="J227" s="554">
        <f t="shared" si="28"/>
        <v>910.1</v>
      </c>
      <c r="K227" s="9">
        <f t="shared" si="28"/>
        <v>910.1</v>
      </c>
      <c r="L227" s="26">
        <f t="shared" si="28"/>
        <v>0</v>
      </c>
      <c r="M227" s="437"/>
      <c r="N227" s="206"/>
    </row>
    <row r="228" spans="1:15" s="29" customFormat="1" ht="50.45" customHeight="1">
      <c r="A228" s="50" t="s">
        <v>494</v>
      </c>
      <c r="B228" s="201" t="s">
        <v>150</v>
      </c>
      <c r="C228" s="201" t="s">
        <v>148</v>
      </c>
      <c r="D228" s="7" t="s">
        <v>124</v>
      </c>
      <c r="E228" s="7" t="s">
        <v>112</v>
      </c>
      <c r="F228" s="7" t="s">
        <v>124</v>
      </c>
      <c r="G228" s="204" t="s">
        <v>495</v>
      </c>
      <c r="H228" s="205"/>
      <c r="I228" s="554">
        <f>I230</f>
        <v>910.1</v>
      </c>
      <c r="J228" s="554">
        <f>J230</f>
        <v>910.1</v>
      </c>
      <c r="K228" s="9">
        <f>K230</f>
        <v>910.1</v>
      </c>
      <c r="L228" s="26">
        <f>L230</f>
        <v>0</v>
      </c>
      <c r="M228" s="437"/>
      <c r="N228" s="206"/>
    </row>
    <row r="229" spans="1:15" s="29" customFormat="1" ht="27" customHeight="1">
      <c r="A229" s="50" t="s">
        <v>290</v>
      </c>
      <c r="B229" s="201" t="s">
        <v>150</v>
      </c>
      <c r="C229" s="201" t="s">
        <v>148</v>
      </c>
      <c r="D229" s="7" t="s">
        <v>124</v>
      </c>
      <c r="E229" s="7" t="s">
        <v>112</v>
      </c>
      <c r="F229" s="7" t="s">
        <v>124</v>
      </c>
      <c r="G229" s="204" t="s">
        <v>495</v>
      </c>
      <c r="H229" s="205">
        <v>200</v>
      </c>
      <c r="I229" s="554">
        <f>I230</f>
        <v>910.1</v>
      </c>
      <c r="J229" s="554">
        <f>J230</f>
        <v>910.1</v>
      </c>
      <c r="K229" s="554">
        <f>K230</f>
        <v>910.1</v>
      </c>
      <c r="L229" s="129">
        <f>L230</f>
        <v>0</v>
      </c>
      <c r="M229" s="437"/>
      <c r="N229" s="206"/>
    </row>
    <row r="230" spans="1:15" s="29" customFormat="1" ht="40.5" customHeight="1">
      <c r="A230" s="50" t="s">
        <v>291</v>
      </c>
      <c r="B230" s="201" t="s">
        <v>150</v>
      </c>
      <c r="C230" s="201" t="s">
        <v>148</v>
      </c>
      <c r="D230" s="7" t="s">
        <v>124</v>
      </c>
      <c r="E230" s="7" t="s">
        <v>112</v>
      </c>
      <c r="F230" s="7" t="s">
        <v>124</v>
      </c>
      <c r="G230" s="204" t="s">
        <v>495</v>
      </c>
      <c r="H230" s="205">
        <v>240</v>
      </c>
      <c r="I230" s="554">
        <f>'прил 3'!J179</f>
        <v>910.1</v>
      </c>
      <c r="J230" s="554">
        <f>'прил 3'!K179</f>
        <v>910.1</v>
      </c>
      <c r="K230" s="554">
        <f>'прил 3'!L179</f>
        <v>910.1</v>
      </c>
      <c r="L230" s="129">
        <v>0</v>
      </c>
      <c r="M230" s="437"/>
      <c r="N230" s="206"/>
    </row>
    <row r="231" spans="1:15" ht="47.45" customHeight="1">
      <c r="A231" s="50" t="s">
        <v>394</v>
      </c>
      <c r="B231" s="32" t="s">
        <v>150</v>
      </c>
      <c r="C231" s="32" t="s">
        <v>148</v>
      </c>
      <c r="D231" s="11" t="s">
        <v>95</v>
      </c>
      <c r="E231" s="11" t="s">
        <v>89</v>
      </c>
      <c r="F231" s="568"/>
      <c r="G231" s="2"/>
      <c r="H231" s="2"/>
      <c r="I231" s="569">
        <f t="shared" ref="I231:K232" si="29">I232</f>
        <v>150</v>
      </c>
      <c r="J231" s="569">
        <f t="shared" si="29"/>
        <v>150</v>
      </c>
      <c r="K231" s="570">
        <f t="shared" si="29"/>
        <v>150</v>
      </c>
      <c r="L231" s="335"/>
      <c r="M231" s="571"/>
    </row>
    <row r="232" spans="1:15" ht="47.45" customHeight="1">
      <c r="A232" s="123" t="s">
        <v>393</v>
      </c>
      <c r="B232" s="32" t="s">
        <v>150</v>
      </c>
      <c r="C232" s="32" t="s">
        <v>148</v>
      </c>
      <c r="D232" s="11" t="s">
        <v>95</v>
      </c>
      <c r="E232" s="11" t="s">
        <v>112</v>
      </c>
      <c r="F232" s="568"/>
      <c r="G232" s="2"/>
      <c r="H232" s="2"/>
      <c r="I232" s="569">
        <f>I233</f>
        <v>150</v>
      </c>
      <c r="J232" s="569">
        <f t="shared" si="29"/>
        <v>150</v>
      </c>
      <c r="K232" s="569">
        <f t="shared" si="29"/>
        <v>150</v>
      </c>
      <c r="L232" s="305"/>
      <c r="M232" s="571"/>
    </row>
    <row r="233" spans="1:15" ht="61.15" customHeight="1">
      <c r="A233" s="572" t="s">
        <v>499</v>
      </c>
      <c r="B233" s="32" t="s">
        <v>150</v>
      </c>
      <c r="C233" s="32" t="s">
        <v>148</v>
      </c>
      <c r="D233" s="11" t="s">
        <v>95</v>
      </c>
      <c r="E233" s="11" t="s">
        <v>112</v>
      </c>
      <c r="F233" s="568" t="s">
        <v>87</v>
      </c>
      <c r="G233" s="2">
        <v>44101</v>
      </c>
      <c r="H233" s="2"/>
      <c r="I233" s="569">
        <f>I235</f>
        <v>150</v>
      </c>
      <c r="J233" s="569">
        <f>J235</f>
        <v>150</v>
      </c>
      <c r="K233" s="570">
        <f>K235</f>
        <v>150</v>
      </c>
      <c r="L233" s="305"/>
      <c r="M233" s="571"/>
    </row>
    <row r="234" spans="1:15">
      <c r="A234" s="110" t="s">
        <v>307</v>
      </c>
      <c r="B234" s="32" t="s">
        <v>150</v>
      </c>
      <c r="C234" s="32" t="s">
        <v>148</v>
      </c>
      <c r="D234" s="11" t="s">
        <v>95</v>
      </c>
      <c r="E234" s="11" t="s">
        <v>112</v>
      </c>
      <c r="F234" s="568" t="s">
        <v>87</v>
      </c>
      <c r="G234" s="2">
        <v>44101</v>
      </c>
      <c r="H234" s="2">
        <v>500</v>
      </c>
      <c r="I234" s="569">
        <f>I235</f>
        <v>150</v>
      </c>
      <c r="J234" s="634">
        <f>J235</f>
        <v>150</v>
      </c>
      <c r="K234" s="635">
        <f>K235</f>
        <v>150</v>
      </c>
      <c r="L234" s="305"/>
      <c r="M234" s="571"/>
    </row>
    <row r="235" spans="1:15">
      <c r="A235" s="573" t="s">
        <v>106</v>
      </c>
      <c r="B235" s="32" t="s">
        <v>150</v>
      </c>
      <c r="C235" s="32" t="s">
        <v>148</v>
      </c>
      <c r="D235" s="11" t="s">
        <v>95</v>
      </c>
      <c r="E235" s="11" t="s">
        <v>112</v>
      </c>
      <c r="F235" s="568" t="s">
        <v>87</v>
      </c>
      <c r="G235" s="2">
        <v>44101</v>
      </c>
      <c r="H235" s="2">
        <v>540</v>
      </c>
      <c r="I235" s="569">
        <f>'прил 3'!J315</f>
        <v>150</v>
      </c>
      <c r="J235" s="569">
        <f>'прил 3'!K315</f>
        <v>150</v>
      </c>
      <c r="K235" s="569">
        <f>'прил 3'!L315</f>
        <v>150</v>
      </c>
      <c r="L235" s="305"/>
      <c r="M235" s="571"/>
    </row>
    <row r="236" spans="1:15">
      <c r="A236" s="573" t="s">
        <v>611</v>
      </c>
      <c r="B236" s="8" t="s">
        <v>96</v>
      </c>
      <c r="C236" s="32"/>
      <c r="D236" s="11"/>
      <c r="E236" s="11"/>
      <c r="F236" s="568"/>
      <c r="G236" s="2"/>
      <c r="H236" s="2"/>
      <c r="I236" s="569">
        <f t="shared" ref="I236:K237" si="30">I237</f>
        <v>800</v>
      </c>
      <c r="J236" s="569">
        <f t="shared" si="30"/>
        <v>800</v>
      </c>
      <c r="K236" s="569">
        <f t="shared" si="30"/>
        <v>800</v>
      </c>
      <c r="L236" s="305"/>
      <c r="M236" s="571"/>
    </row>
    <row r="237" spans="1:15">
      <c r="A237" s="573" t="s">
        <v>610</v>
      </c>
      <c r="B237" s="8" t="s">
        <v>96</v>
      </c>
      <c r="C237" s="32" t="s">
        <v>150</v>
      </c>
      <c r="D237" s="11"/>
      <c r="E237" s="11"/>
      <c r="F237" s="568"/>
      <c r="G237" s="2"/>
      <c r="H237" s="2"/>
      <c r="I237" s="569">
        <f t="shared" si="30"/>
        <v>800</v>
      </c>
      <c r="J237" s="569">
        <f t="shared" si="30"/>
        <v>800</v>
      </c>
      <c r="K237" s="569">
        <f t="shared" si="30"/>
        <v>800</v>
      </c>
      <c r="L237" s="305"/>
      <c r="M237" s="571"/>
    </row>
    <row r="238" spans="1:15" ht="28.15" customHeight="1">
      <c r="A238" s="567" t="s">
        <v>608</v>
      </c>
      <c r="B238" s="8" t="s">
        <v>96</v>
      </c>
      <c r="C238" s="32" t="s">
        <v>150</v>
      </c>
      <c r="D238" s="11" t="s">
        <v>95</v>
      </c>
      <c r="E238" s="11" t="s">
        <v>112</v>
      </c>
      <c r="F238" s="568" t="s">
        <v>87</v>
      </c>
      <c r="G238" s="2">
        <v>42050</v>
      </c>
      <c r="H238" s="2"/>
      <c r="I238" s="569">
        <f>I239</f>
        <v>800</v>
      </c>
      <c r="J238" s="569">
        <f>J239</f>
        <v>800</v>
      </c>
      <c r="K238" s="569">
        <f t="shared" ref="J238:L239" si="31">K239</f>
        <v>800</v>
      </c>
      <c r="L238" s="569">
        <f t="shared" si="31"/>
        <v>800</v>
      </c>
      <c r="M238" s="437"/>
      <c r="N238" s="571"/>
      <c r="O238" s="51"/>
    </row>
    <row r="239" spans="1:15" ht="30" customHeight="1">
      <c r="A239" s="50" t="s">
        <v>290</v>
      </c>
      <c r="B239" s="8" t="s">
        <v>96</v>
      </c>
      <c r="C239" s="32" t="s">
        <v>150</v>
      </c>
      <c r="D239" s="11" t="s">
        <v>95</v>
      </c>
      <c r="E239" s="11" t="s">
        <v>112</v>
      </c>
      <c r="F239" s="568" t="s">
        <v>87</v>
      </c>
      <c r="G239" s="2">
        <v>42050</v>
      </c>
      <c r="H239" s="2">
        <v>200</v>
      </c>
      <c r="I239" s="569">
        <f>I240</f>
        <v>800</v>
      </c>
      <c r="J239" s="569">
        <f t="shared" si="31"/>
        <v>800</v>
      </c>
      <c r="K239" s="569">
        <f t="shared" si="31"/>
        <v>800</v>
      </c>
      <c r="L239" s="569">
        <f>L240</f>
        <v>800</v>
      </c>
      <c r="M239" s="437"/>
      <c r="N239" s="571"/>
      <c r="O239" s="51"/>
    </row>
    <row r="240" spans="1:15" ht="27.6" customHeight="1">
      <c r="A240" s="50" t="s">
        <v>291</v>
      </c>
      <c r="B240" s="8" t="s">
        <v>96</v>
      </c>
      <c r="C240" s="32" t="s">
        <v>150</v>
      </c>
      <c r="D240" s="11" t="s">
        <v>95</v>
      </c>
      <c r="E240" s="11" t="s">
        <v>112</v>
      </c>
      <c r="F240" s="568" t="s">
        <v>87</v>
      </c>
      <c r="G240" s="2">
        <v>42050</v>
      </c>
      <c r="H240" s="2">
        <v>240</v>
      </c>
      <c r="I240" s="569">
        <f>'прил 3'!J186</f>
        <v>800</v>
      </c>
      <c r="J240" s="569">
        <f>'прил 3'!K186</f>
        <v>800</v>
      </c>
      <c r="K240" s="569">
        <f>'прил 3'!L186</f>
        <v>800</v>
      </c>
      <c r="L240" s="569">
        <v>800</v>
      </c>
      <c r="M240" s="439"/>
      <c r="N240" s="571"/>
      <c r="O240" s="51"/>
    </row>
    <row r="241" spans="1:15">
      <c r="A241" s="108" t="s">
        <v>139</v>
      </c>
      <c r="B241" s="8" t="s">
        <v>151</v>
      </c>
      <c r="C241" s="8"/>
      <c r="D241" s="8"/>
      <c r="E241" s="8"/>
      <c r="F241" s="8"/>
      <c r="G241" s="8"/>
      <c r="H241" s="8"/>
      <c r="I241" s="9">
        <f>I242+I256+I280+I296+I302</f>
        <v>91377.665609999996</v>
      </c>
      <c r="J241" s="9">
        <f>J242+J256+J280+J296+J302</f>
        <v>84258.363570000001</v>
      </c>
      <c r="K241" s="9">
        <f>K242+K256+K280+K296+K302</f>
        <v>79534.799999999988</v>
      </c>
      <c r="L241" s="305"/>
    </row>
    <row r="242" spans="1:15">
      <c r="A242" s="108" t="s">
        <v>156</v>
      </c>
      <c r="B242" s="8" t="s">
        <v>151</v>
      </c>
      <c r="C242" s="8" t="s">
        <v>123</v>
      </c>
      <c r="D242" s="8"/>
      <c r="E242" s="8"/>
      <c r="F242" s="8"/>
      <c r="G242" s="8"/>
      <c r="H242" s="8"/>
      <c r="I242" s="9">
        <f t="shared" ref="I242:K243" si="32">I243</f>
        <v>16820.899999999998</v>
      </c>
      <c r="J242" s="554">
        <f t="shared" si="32"/>
        <v>16139.1</v>
      </c>
      <c r="K242" s="554">
        <f t="shared" si="32"/>
        <v>15890.6</v>
      </c>
      <c r="L242" s="305"/>
    </row>
    <row r="243" spans="1:15" ht="41.45" customHeight="1">
      <c r="A243" s="163" t="s">
        <v>477</v>
      </c>
      <c r="B243" s="8" t="s">
        <v>151</v>
      </c>
      <c r="C243" s="8" t="s">
        <v>123</v>
      </c>
      <c r="D243" s="8" t="s">
        <v>148</v>
      </c>
      <c r="E243" s="8"/>
      <c r="F243" s="8"/>
      <c r="G243" s="8"/>
      <c r="H243" s="8"/>
      <c r="I243" s="9">
        <f t="shared" si="32"/>
        <v>16820.899999999998</v>
      </c>
      <c r="J243" s="9">
        <f t="shared" si="32"/>
        <v>16139.1</v>
      </c>
      <c r="K243" s="9">
        <f t="shared" si="32"/>
        <v>15890.6</v>
      </c>
      <c r="L243" s="305"/>
    </row>
    <row r="244" spans="1:15">
      <c r="A244" s="173" t="s">
        <v>185</v>
      </c>
      <c r="B244" s="8" t="s">
        <v>151</v>
      </c>
      <c r="C244" s="8" t="s">
        <v>123</v>
      </c>
      <c r="D244" s="8" t="s">
        <v>148</v>
      </c>
      <c r="E244" s="8" t="s">
        <v>89</v>
      </c>
      <c r="F244" s="8" t="s">
        <v>123</v>
      </c>
      <c r="G244" s="8"/>
      <c r="H244" s="8"/>
      <c r="I244" s="554">
        <f>I248+I245+I253</f>
        <v>16820.899999999998</v>
      </c>
      <c r="J244" s="554">
        <f>J248+J245+J253</f>
        <v>16139.1</v>
      </c>
      <c r="K244" s="554">
        <f>K248+K245+K253</f>
        <v>15890.6</v>
      </c>
      <c r="L244" s="335"/>
    </row>
    <row r="245" spans="1:15" s="29" customFormat="1" ht="44.45" customHeight="1">
      <c r="A245" s="50" t="s">
        <v>339</v>
      </c>
      <c r="B245" s="8" t="s">
        <v>151</v>
      </c>
      <c r="C245" s="8" t="s">
        <v>123</v>
      </c>
      <c r="D245" s="8" t="s">
        <v>148</v>
      </c>
      <c r="E245" s="8" t="s">
        <v>89</v>
      </c>
      <c r="F245" s="8" t="s">
        <v>123</v>
      </c>
      <c r="G245" s="8" t="s">
        <v>65</v>
      </c>
      <c r="H245" s="8"/>
      <c r="I245" s="554">
        <f t="shared" ref="I245:K246" si="33">I246</f>
        <v>7.9</v>
      </c>
      <c r="J245" s="554">
        <f t="shared" si="33"/>
        <v>20</v>
      </c>
      <c r="K245" s="554">
        <f t="shared" si="33"/>
        <v>20</v>
      </c>
      <c r="L245" s="26"/>
      <c r="M245" s="248"/>
      <c r="N245" s="196"/>
      <c r="O245" s="13"/>
    </row>
    <row r="246" spans="1:15" s="29" customFormat="1" ht="35.450000000000003" customHeight="1">
      <c r="A246" s="147" t="s">
        <v>313</v>
      </c>
      <c r="B246" s="8" t="s">
        <v>151</v>
      </c>
      <c r="C246" s="8" t="s">
        <v>123</v>
      </c>
      <c r="D246" s="8" t="s">
        <v>148</v>
      </c>
      <c r="E246" s="8" t="s">
        <v>89</v>
      </c>
      <c r="F246" s="8" t="s">
        <v>123</v>
      </c>
      <c r="G246" s="8" t="s">
        <v>65</v>
      </c>
      <c r="H246" s="8" t="s">
        <v>308</v>
      </c>
      <c r="I246" s="554">
        <f t="shared" si="33"/>
        <v>7.9</v>
      </c>
      <c r="J246" s="554">
        <f t="shared" si="33"/>
        <v>20</v>
      </c>
      <c r="K246" s="554">
        <f t="shared" si="33"/>
        <v>20</v>
      </c>
      <c r="L246" s="345"/>
      <c r="M246" s="248"/>
      <c r="N246" s="196"/>
      <c r="O246" s="13"/>
    </row>
    <row r="247" spans="1:15" s="29" customFormat="1" ht="21.6" customHeight="1">
      <c r="A247" s="157" t="s">
        <v>328</v>
      </c>
      <c r="B247" s="8" t="s">
        <v>151</v>
      </c>
      <c r="C247" s="8" t="s">
        <v>123</v>
      </c>
      <c r="D247" s="8" t="s">
        <v>148</v>
      </c>
      <c r="E247" s="8" t="s">
        <v>89</v>
      </c>
      <c r="F247" s="8" t="s">
        <v>123</v>
      </c>
      <c r="G247" s="8" t="s">
        <v>65</v>
      </c>
      <c r="H247" s="8" t="s">
        <v>315</v>
      </c>
      <c r="I247" s="569">
        <f>'прил 3'!J322</f>
        <v>7.9</v>
      </c>
      <c r="J247" s="569">
        <f>'прил 3'!K322</f>
        <v>20</v>
      </c>
      <c r="K247" s="569">
        <f>'прил 3'!L322</f>
        <v>20</v>
      </c>
      <c r="L247" s="345"/>
      <c r="M247" s="248"/>
      <c r="N247" s="196"/>
      <c r="O247" s="13"/>
    </row>
    <row r="248" spans="1:15" s="29" customFormat="1">
      <c r="A248" s="50" t="s">
        <v>239</v>
      </c>
      <c r="B248" s="8" t="s">
        <v>151</v>
      </c>
      <c r="C248" s="8" t="s">
        <v>123</v>
      </c>
      <c r="D248" s="8" t="s">
        <v>148</v>
      </c>
      <c r="E248" s="8" t="s">
        <v>89</v>
      </c>
      <c r="F248" s="8" t="s">
        <v>123</v>
      </c>
      <c r="G248" s="8" t="s">
        <v>240</v>
      </c>
      <c r="H248" s="8"/>
      <c r="I248" s="554">
        <f>I251+I250</f>
        <v>2122.1999999999998</v>
      </c>
      <c r="J248" s="554">
        <f>J251+J250</f>
        <v>4015</v>
      </c>
      <c r="K248" s="554">
        <f>K251+K250</f>
        <v>5080</v>
      </c>
      <c r="L248" s="335"/>
      <c r="M248" s="58"/>
      <c r="N248" s="13"/>
      <c r="O248" s="13"/>
    </row>
    <row r="249" spans="1:15" s="29" customFormat="1" ht="27" customHeight="1">
      <c r="A249" s="50" t="s">
        <v>290</v>
      </c>
      <c r="B249" s="8" t="s">
        <v>151</v>
      </c>
      <c r="C249" s="8" t="s">
        <v>123</v>
      </c>
      <c r="D249" s="8" t="s">
        <v>148</v>
      </c>
      <c r="E249" s="8" t="s">
        <v>89</v>
      </c>
      <c r="F249" s="8" t="s">
        <v>123</v>
      </c>
      <c r="G249" s="8" t="s">
        <v>240</v>
      </c>
      <c r="H249" s="8" t="s">
        <v>288</v>
      </c>
      <c r="I249" s="554">
        <f>I250</f>
        <v>15</v>
      </c>
      <c r="J249" s="554">
        <f>J250</f>
        <v>15</v>
      </c>
      <c r="K249" s="554">
        <f>K250</f>
        <v>15</v>
      </c>
      <c r="L249" s="335"/>
      <c r="M249" s="58"/>
      <c r="N249" s="13"/>
      <c r="O249" s="13"/>
    </row>
    <row r="250" spans="1:15" s="29" customFormat="1" ht="28.15" customHeight="1">
      <c r="A250" s="50" t="s">
        <v>291</v>
      </c>
      <c r="B250" s="8" t="s">
        <v>151</v>
      </c>
      <c r="C250" s="8" t="s">
        <v>123</v>
      </c>
      <c r="D250" s="8" t="s">
        <v>148</v>
      </c>
      <c r="E250" s="8" t="s">
        <v>89</v>
      </c>
      <c r="F250" s="8" t="s">
        <v>123</v>
      </c>
      <c r="G250" s="8" t="s">
        <v>240</v>
      </c>
      <c r="H250" s="8" t="s">
        <v>289</v>
      </c>
      <c r="I250" s="554">
        <f>'прил 3'!J193</f>
        <v>15</v>
      </c>
      <c r="J250" s="554">
        <f>'прил 3'!K193</f>
        <v>15</v>
      </c>
      <c r="K250" s="554">
        <f>'прил 3'!L193</f>
        <v>15</v>
      </c>
      <c r="L250" s="335"/>
      <c r="M250" s="58"/>
      <c r="N250" s="13"/>
      <c r="O250" s="13"/>
    </row>
    <row r="251" spans="1:15" s="29" customFormat="1">
      <c r="A251" s="165" t="s">
        <v>313</v>
      </c>
      <c r="B251" s="8" t="s">
        <v>151</v>
      </c>
      <c r="C251" s="8" t="s">
        <v>123</v>
      </c>
      <c r="D251" s="8" t="s">
        <v>148</v>
      </c>
      <c r="E251" s="8" t="s">
        <v>89</v>
      </c>
      <c r="F251" s="8" t="s">
        <v>123</v>
      </c>
      <c r="G251" s="8" t="s">
        <v>240</v>
      </c>
      <c r="H251" s="8" t="s">
        <v>308</v>
      </c>
      <c r="I251" s="554">
        <f>I252</f>
        <v>2107.1999999999998</v>
      </c>
      <c r="J251" s="554">
        <f>J252</f>
        <v>4000</v>
      </c>
      <c r="K251" s="554">
        <f>K252</f>
        <v>5065</v>
      </c>
      <c r="L251" s="340"/>
      <c r="M251" s="58"/>
      <c r="N251" s="13"/>
      <c r="O251" s="13"/>
    </row>
    <row r="252" spans="1:15" s="29" customFormat="1">
      <c r="A252" s="157" t="s">
        <v>328</v>
      </c>
      <c r="B252" s="8" t="s">
        <v>151</v>
      </c>
      <c r="C252" s="8" t="s">
        <v>123</v>
      </c>
      <c r="D252" s="8" t="s">
        <v>148</v>
      </c>
      <c r="E252" s="8" t="s">
        <v>89</v>
      </c>
      <c r="F252" s="8" t="s">
        <v>123</v>
      </c>
      <c r="G252" s="8" t="s">
        <v>240</v>
      </c>
      <c r="H252" s="8" t="s">
        <v>315</v>
      </c>
      <c r="I252" s="554">
        <f>'прил 3'!J325</f>
        <v>2107.1999999999998</v>
      </c>
      <c r="J252" s="554">
        <f>'прил 3'!K325</f>
        <v>4000</v>
      </c>
      <c r="K252" s="554">
        <f>'прил 3'!L325</f>
        <v>5065</v>
      </c>
      <c r="L252" s="305"/>
      <c r="M252" s="341"/>
      <c r="N252" s="13"/>
      <c r="O252" s="13"/>
    </row>
    <row r="253" spans="1:15" ht="112.5" customHeight="1">
      <c r="A253" s="449" t="s">
        <v>358</v>
      </c>
      <c r="B253" s="8" t="s">
        <v>151</v>
      </c>
      <c r="C253" s="8" t="s">
        <v>123</v>
      </c>
      <c r="D253" s="8" t="s">
        <v>148</v>
      </c>
      <c r="E253" s="8" t="s">
        <v>89</v>
      </c>
      <c r="F253" s="8" t="s">
        <v>123</v>
      </c>
      <c r="G253" s="8" t="s">
        <v>186</v>
      </c>
      <c r="H253" s="8"/>
      <c r="I253" s="9">
        <f t="shared" ref="I253:K254" si="34">I254</f>
        <v>14690.8</v>
      </c>
      <c r="J253" s="9">
        <f t="shared" si="34"/>
        <v>12104.1</v>
      </c>
      <c r="K253" s="9">
        <f t="shared" si="34"/>
        <v>10790.6</v>
      </c>
      <c r="L253" s="305"/>
    </row>
    <row r="254" spans="1:15" ht="19.899999999999999" customHeight="1">
      <c r="A254" s="165" t="s">
        <v>313</v>
      </c>
      <c r="B254" s="8" t="s">
        <v>151</v>
      </c>
      <c r="C254" s="8" t="s">
        <v>123</v>
      </c>
      <c r="D254" s="8" t="s">
        <v>148</v>
      </c>
      <c r="E254" s="8" t="s">
        <v>89</v>
      </c>
      <c r="F254" s="8" t="s">
        <v>123</v>
      </c>
      <c r="G254" s="8" t="s">
        <v>186</v>
      </c>
      <c r="H254" s="8" t="s">
        <v>308</v>
      </c>
      <c r="I254" s="9">
        <f t="shared" si="34"/>
        <v>14690.8</v>
      </c>
      <c r="J254" s="9">
        <f t="shared" si="34"/>
        <v>12104.1</v>
      </c>
      <c r="K254" s="9">
        <f t="shared" si="34"/>
        <v>10790.6</v>
      </c>
      <c r="L254" s="305"/>
    </row>
    <row r="255" spans="1:15" ht="19.899999999999999" customHeight="1">
      <c r="A255" s="157" t="s">
        <v>328</v>
      </c>
      <c r="B255" s="8" t="s">
        <v>151</v>
      </c>
      <c r="C255" s="8" t="s">
        <v>123</v>
      </c>
      <c r="D255" s="8" t="s">
        <v>148</v>
      </c>
      <c r="E255" s="8" t="s">
        <v>89</v>
      </c>
      <c r="F255" s="8" t="s">
        <v>123</v>
      </c>
      <c r="G255" s="8" t="s">
        <v>186</v>
      </c>
      <c r="H255" s="8" t="s">
        <v>315</v>
      </c>
      <c r="I255" s="9">
        <f>'прил 3'!J328</f>
        <v>14690.8</v>
      </c>
      <c r="J255" s="9">
        <f>'прил 3'!K328</f>
        <v>12104.1</v>
      </c>
      <c r="K255" s="9">
        <f>'прил 3'!L328</f>
        <v>10790.6</v>
      </c>
      <c r="L255" s="127" t="e">
        <f>I255+I267+I271+#REF!+#REF!+I374</f>
        <v>#REF!</v>
      </c>
      <c r="M255" s="127" t="e">
        <f>J255+J267+J271+#REF!+#REF!+J374</f>
        <v>#REF!</v>
      </c>
    </row>
    <row r="256" spans="1:15" ht="24" customHeight="1">
      <c r="A256" s="108" t="s">
        <v>140</v>
      </c>
      <c r="B256" s="8" t="s">
        <v>151</v>
      </c>
      <c r="C256" s="8" t="s">
        <v>148</v>
      </c>
      <c r="D256" s="8"/>
      <c r="E256" s="8"/>
      <c r="F256" s="8"/>
      <c r="G256" s="8"/>
      <c r="H256" s="8"/>
      <c r="I256" s="9">
        <f>I257</f>
        <v>62412.565610000005</v>
      </c>
      <c r="J256" s="9">
        <f>J257</f>
        <v>57191.263570000003</v>
      </c>
      <c r="K256" s="9">
        <f>K257</f>
        <v>52712.799999999996</v>
      </c>
      <c r="L256" s="305"/>
    </row>
    <row r="257" spans="1:19" ht="40.9" customHeight="1">
      <c r="A257" s="108" t="s">
        <v>477</v>
      </c>
      <c r="B257" s="8" t="s">
        <v>151</v>
      </c>
      <c r="C257" s="8" t="s">
        <v>148</v>
      </c>
      <c r="D257" s="8" t="s">
        <v>148</v>
      </c>
      <c r="E257" s="8"/>
      <c r="F257" s="8"/>
      <c r="G257" s="8"/>
      <c r="H257" s="8"/>
      <c r="I257" s="9">
        <f>I258+I268+I272+I276</f>
        <v>62412.565610000005</v>
      </c>
      <c r="J257" s="9">
        <f>J258+J268+J272+J276</f>
        <v>57191.263570000003</v>
      </c>
      <c r="K257" s="9">
        <f>K258+K268+K272+K276</f>
        <v>52712.799999999996</v>
      </c>
      <c r="L257" s="305"/>
    </row>
    <row r="258" spans="1:19" ht="24.6" customHeight="1">
      <c r="A258" s="149" t="s">
        <v>318</v>
      </c>
      <c r="B258" s="8" t="s">
        <v>151</v>
      </c>
      <c r="C258" s="8" t="s">
        <v>148</v>
      </c>
      <c r="D258" s="8" t="s">
        <v>148</v>
      </c>
      <c r="E258" s="8" t="s">
        <v>89</v>
      </c>
      <c r="F258" s="8" t="s">
        <v>148</v>
      </c>
      <c r="G258" s="8"/>
      <c r="H258" s="8"/>
      <c r="I258" s="9">
        <f>I259+I262+I265</f>
        <v>56563.248039999999</v>
      </c>
      <c r="J258" s="9">
        <f>J259+J262+J265</f>
        <v>51303.698000000004</v>
      </c>
      <c r="K258" s="9">
        <f>K259+K262+K265</f>
        <v>46836.4</v>
      </c>
      <c r="L258" s="305"/>
    </row>
    <row r="259" spans="1:19" s="29" customFormat="1" ht="42" customHeight="1">
      <c r="A259" s="50" t="s">
        <v>339</v>
      </c>
      <c r="B259" s="8" t="s">
        <v>151</v>
      </c>
      <c r="C259" s="8" t="s">
        <v>148</v>
      </c>
      <c r="D259" s="8" t="s">
        <v>148</v>
      </c>
      <c r="E259" s="8" t="s">
        <v>89</v>
      </c>
      <c r="F259" s="8" t="s">
        <v>148</v>
      </c>
      <c r="G259" s="8" t="s">
        <v>65</v>
      </c>
      <c r="H259" s="8"/>
      <c r="I259" s="9">
        <f t="shared" ref="I259:K260" si="35">I260</f>
        <v>40</v>
      </c>
      <c r="J259" s="554">
        <f t="shared" si="35"/>
        <v>40</v>
      </c>
      <c r="K259" s="554">
        <f t="shared" si="35"/>
        <v>40</v>
      </c>
      <c r="L259" s="345"/>
      <c r="M259" s="248"/>
      <c r="N259" s="196"/>
      <c r="O259" s="13"/>
    </row>
    <row r="260" spans="1:19" s="29" customFormat="1" ht="36" customHeight="1">
      <c r="A260" s="147" t="s">
        <v>313</v>
      </c>
      <c r="B260" s="8" t="s">
        <v>151</v>
      </c>
      <c r="C260" s="8" t="s">
        <v>148</v>
      </c>
      <c r="D260" s="8" t="s">
        <v>148</v>
      </c>
      <c r="E260" s="8" t="s">
        <v>89</v>
      </c>
      <c r="F260" s="8" t="s">
        <v>148</v>
      </c>
      <c r="G260" s="8" t="s">
        <v>65</v>
      </c>
      <c r="H260" s="8" t="s">
        <v>308</v>
      </c>
      <c r="I260" s="9">
        <f t="shared" si="35"/>
        <v>40</v>
      </c>
      <c r="J260" s="554">
        <f t="shared" si="35"/>
        <v>40</v>
      </c>
      <c r="K260" s="554">
        <f t="shared" si="35"/>
        <v>40</v>
      </c>
      <c r="L260" s="345"/>
      <c r="M260" s="248"/>
      <c r="N260" s="196"/>
      <c r="O260" s="13"/>
    </row>
    <row r="261" spans="1:19" s="29" customFormat="1" ht="24" customHeight="1">
      <c r="A261" s="157" t="s">
        <v>328</v>
      </c>
      <c r="B261" s="8" t="s">
        <v>151</v>
      </c>
      <c r="C261" s="8" t="s">
        <v>148</v>
      </c>
      <c r="D261" s="8" t="s">
        <v>148</v>
      </c>
      <c r="E261" s="8" t="s">
        <v>89</v>
      </c>
      <c r="F261" s="8" t="s">
        <v>148</v>
      </c>
      <c r="G261" s="8" t="s">
        <v>65</v>
      </c>
      <c r="H261" s="8" t="s">
        <v>315</v>
      </c>
      <c r="I261" s="9">
        <f>'прил 3'!J334</f>
        <v>40</v>
      </c>
      <c r="J261" s="9">
        <f>'прил 3'!K334</f>
        <v>40</v>
      </c>
      <c r="K261" s="9">
        <f>'прил 3'!L334</f>
        <v>40</v>
      </c>
      <c r="L261" s="345"/>
      <c r="M261" s="342"/>
      <c r="N261" s="196"/>
      <c r="O261" s="13"/>
    </row>
    <row r="262" spans="1:19" s="29" customFormat="1">
      <c r="A262" s="108" t="s">
        <v>238</v>
      </c>
      <c r="B262" s="8" t="s">
        <v>151</v>
      </c>
      <c r="C262" s="8" t="s">
        <v>148</v>
      </c>
      <c r="D262" s="8" t="s">
        <v>148</v>
      </c>
      <c r="E262" s="8" t="s">
        <v>89</v>
      </c>
      <c r="F262" s="8" t="s">
        <v>148</v>
      </c>
      <c r="G262" s="8" t="s">
        <v>237</v>
      </c>
      <c r="H262" s="8"/>
      <c r="I262" s="9">
        <f>I264</f>
        <v>6068.5480400000015</v>
      </c>
      <c r="J262" s="554">
        <f>J264</f>
        <v>9374.3979999999992</v>
      </c>
      <c r="K262" s="554">
        <f>K264</f>
        <v>9175</v>
      </c>
      <c r="L262" s="335"/>
      <c r="M262" s="58"/>
      <c r="N262" s="13"/>
      <c r="O262" s="13"/>
    </row>
    <row r="263" spans="1:19" s="29" customFormat="1">
      <c r="A263" s="165" t="s">
        <v>313</v>
      </c>
      <c r="B263" s="8" t="s">
        <v>151</v>
      </c>
      <c r="C263" s="8" t="s">
        <v>148</v>
      </c>
      <c r="D263" s="8" t="s">
        <v>148</v>
      </c>
      <c r="E263" s="8" t="s">
        <v>89</v>
      </c>
      <c r="F263" s="8" t="s">
        <v>148</v>
      </c>
      <c r="G263" s="8" t="s">
        <v>237</v>
      </c>
      <c r="H263" s="8" t="s">
        <v>308</v>
      </c>
      <c r="I263" s="9">
        <f>I264</f>
        <v>6068.5480400000015</v>
      </c>
      <c r="J263" s="9">
        <f>J264</f>
        <v>9374.3979999999992</v>
      </c>
      <c r="K263" s="9">
        <f>K264</f>
        <v>9175</v>
      </c>
      <c r="L263" s="335"/>
      <c r="M263" s="58"/>
      <c r="N263" s="13"/>
      <c r="O263" s="13"/>
    </row>
    <row r="264" spans="1:19" s="29" customFormat="1">
      <c r="A264" s="157" t="s">
        <v>328</v>
      </c>
      <c r="B264" s="8" t="s">
        <v>151</v>
      </c>
      <c r="C264" s="8" t="s">
        <v>148</v>
      </c>
      <c r="D264" s="8" t="s">
        <v>148</v>
      </c>
      <c r="E264" s="8" t="s">
        <v>89</v>
      </c>
      <c r="F264" s="8" t="s">
        <v>148</v>
      </c>
      <c r="G264" s="8" t="s">
        <v>237</v>
      </c>
      <c r="H264" s="8" t="s">
        <v>315</v>
      </c>
      <c r="I264" s="9">
        <f>'прил 3'!J337</f>
        <v>6068.5480400000015</v>
      </c>
      <c r="J264" s="9">
        <f>'прил 3'!K337</f>
        <v>9374.3979999999992</v>
      </c>
      <c r="K264" s="9">
        <f>'прил 3'!L337</f>
        <v>9175</v>
      </c>
      <c r="L264" s="335"/>
      <c r="M264" s="58"/>
      <c r="N264" s="13"/>
      <c r="O264" s="13"/>
      <c r="Q264" s="54"/>
      <c r="R264" s="54"/>
      <c r="S264" s="54"/>
    </row>
    <row r="265" spans="1:19" ht="135.6" customHeight="1">
      <c r="A265" s="192" t="s">
        <v>359</v>
      </c>
      <c r="B265" s="8" t="s">
        <v>151</v>
      </c>
      <c r="C265" s="8" t="s">
        <v>148</v>
      </c>
      <c r="D265" s="8" t="s">
        <v>148</v>
      </c>
      <c r="E265" s="8" t="s">
        <v>89</v>
      </c>
      <c r="F265" s="8" t="s">
        <v>148</v>
      </c>
      <c r="G265" s="8" t="s">
        <v>188</v>
      </c>
      <c r="H265" s="8"/>
      <c r="I265" s="9">
        <f>I267</f>
        <v>50454.7</v>
      </c>
      <c r="J265" s="554">
        <f>J267</f>
        <v>41889.300000000003</v>
      </c>
      <c r="K265" s="554">
        <f>K267</f>
        <v>37621.4</v>
      </c>
      <c r="L265" s="305"/>
    </row>
    <row r="266" spans="1:19">
      <c r="A266" s="165" t="s">
        <v>313</v>
      </c>
      <c r="B266" s="8" t="s">
        <v>151</v>
      </c>
      <c r="C266" s="8" t="s">
        <v>148</v>
      </c>
      <c r="D266" s="8" t="s">
        <v>148</v>
      </c>
      <c r="E266" s="8" t="s">
        <v>89</v>
      </c>
      <c r="F266" s="8" t="s">
        <v>148</v>
      </c>
      <c r="G266" s="8" t="s">
        <v>188</v>
      </c>
      <c r="H266" s="8" t="s">
        <v>308</v>
      </c>
      <c r="I266" s="9">
        <f>I267</f>
        <v>50454.7</v>
      </c>
      <c r="J266" s="9">
        <f>J267</f>
        <v>41889.300000000003</v>
      </c>
      <c r="K266" s="9">
        <f>K267</f>
        <v>37621.4</v>
      </c>
      <c r="L266" s="305"/>
    </row>
    <row r="267" spans="1:19">
      <c r="A267" s="157" t="s">
        <v>328</v>
      </c>
      <c r="B267" s="8" t="s">
        <v>151</v>
      </c>
      <c r="C267" s="8" t="s">
        <v>148</v>
      </c>
      <c r="D267" s="8" t="s">
        <v>148</v>
      </c>
      <c r="E267" s="8" t="s">
        <v>89</v>
      </c>
      <c r="F267" s="8" t="s">
        <v>148</v>
      </c>
      <c r="G267" s="8" t="s">
        <v>188</v>
      </c>
      <c r="H267" s="8" t="s">
        <v>315</v>
      </c>
      <c r="I267" s="9">
        <f>'прил 3'!J340</f>
        <v>50454.7</v>
      </c>
      <c r="J267" s="9">
        <f>'прил 3'!K340</f>
        <v>41889.300000000003</v>
      </c>
      <c r="K267" s="9">
        <f>'прил 3'!L340</f>
        <v>37621.4</v>
      </c>
      <c r="L267" s="305"/>
    </row>
    <row r="268" spans="1:19" s="29" customFormat="1" ht="45" customHeight="1">
      <c r="A268" s="157" t="s">
        <v>64</v>
      </c>
      <c r="B268" s="8" t="s">
        <v>151</v>
      </c>
      <c r="C268" s="8" t="s">
        <v>148</v>
      </c>
      <c r="D268" s="8" t="s">
        <v>148</v>
      </c>
      <c r="E268" s="8" t="s">
        <v>89</v>
      </c>
      <c r="F268" s="8" t="s">
        <v>153</v>
      </c>
      <c r="G268" s="8"/>
      <c r="H268" s="8"/>
      <c r="I268" s="9">
        <f t="shared" ref="I268:K270" si="36">I269</f>
        <v>1875.3015700000001</v>
      </c>
      <c r="J268" s="9">
        <f t="shared" si="36"/>
        <v>1875.3015700000001</v>
      </c>
      <c r="K268" s="9">
        <f t="shared" si="36"/>
        <v>1864.1</v>
      </c>
      <c r="L268" s="26"/>
      <c r="M268" s="128"/>
      <c r="N268" s="234"/>
      <c r="O268" s="235"/>
    </row>
    <row r="269" spans="1:19" s="29" customFormat="1" ht="42" customHeight="1">
      <c r="A269" s="147" t="s">
        <v>66</v>
      </c>
      <c r="B269" s="8" t="s">
        <v>151</v>
      </c>
      <c r="C269" s="8" t="s">
        <v>148</v>
      </c>
      <c r="D269" s="8" t="s">
        <v>148</v>
      </c>
      <c r="E269" s="8" t="s">
        <v>89</v>
      </c>
      <c r="F269" s="8" t="s">
        <v>153</v>
      </c>
      <c r="G269" s="8" t="s">
        <v>63</v>
      </c>
      <c r="H269" s="8"/>
      <c r="I269" s="9">
        <f t="shared" si="36"/>
        <v>1875.3015700000001</v>
      </c>
      <c r="J269" s="9">
        <f t="shared" si="36"/>
        <v>1875.3015700000001</v>
      </c>
      <c r="K269" s="9">
        <f t="shared" si="36"/>
        <v>1864.1</v>
      </c>
      <c r="L269" s="26"/>
      <c r="M269" s="128"/>
      <c r="N269" s="279"/>
      <c r="O269" s="235"/>
    </row>
    <row r="270" spans="1:19" s="29" customFormat="1" ht="39" customHeight="1">
      <c r="A270" s="108" t="s">
        <v>313</v>
      </c>
      <c r="B270" s="8" t="s">
        <v>151</v>
      </c>
      <c r="C270" s="8" t="s">
        <v>148</v>
      </c>
      <c r="D270" s="8" t="s">
        <v>148</v>
      </c>
      <c r="E270" s="8" t="s">
        <v>89</v>
      </c>
      <c r="F270" s="8" t="s">
        <v>153</v>
      </c>
      <c r="G270" s="8" t="s">
        <v>63</v>
      </c>
      <c r="H270" s="8" t="s">
        <v>308</v>
      </c>
      <c r="I270" s="9">
        <f t="shared" si="36"/>
        <v>1875.3015700000001</v>
      </c>
      <c r="J270" s="9">
        <f t="shared" si="36"/>
        <v>1875.3015700000001</v>
      </c>
      <c r="K270" s="9">
        <f t="shared" si="36"/>
        <v>1864.1</v>
      </c>
      <c r="L270" s="26"/>
      <c r="M270" s="128"/>
      <c r="N270" s="234"/>
      <c r="O270" s="235"/>
    </row>
    <row r="271" spans="1:19" s="29" customFormat="1" ht="25.15" customHeight="1">
      <c r="A271" s="157" t="s">
        <v>328</v>
      </c>
      <c r="B271" s="8" t="s">
        <v>151</v>
      </c>
      <c r="C271" s="8" t="s">
        <v>148</v>
      </c>
      <c r="D271" s="8" t="s">
        <v>148</v>
      </c>
      <c r="E271" s="8" t="s">
        <v>89</v>
      </c>
      <c r="F271" s="8" t="s">
        <v>153</v>
      </c>
      <c r="G271" s="8" t="s">
        <v>63</v>
      </c>
      <c r="H271" s="8" t="s">
        <v>315</v>
      </c>
      <c r="I271" s="9">
        <f>'прил 3'!J344</f>
        <v>1875.3015700000001</v>
      </c>
      <c r="J271" s="9">
        <f>'прил 3'!K344</f>
        <v>1875.3015700000001</v>
      </c>
      <c r="K271" s="9">
        <f>'прил 3'!L344</f>
        <v>1864.1</v>
      </c>
      <c r="L271" s="26"/>
      <c r="M271" s="128"/>
      <c r="N271" s="234"/>
      <c r="O271" s="235"/>
    </row>
    <row r="272" spans="1:19" s="29" customFormat="1" ht="40.9" customHeight="1">
      <c r="A272" s="157" t="s">
        <v>582</v>
      </c>
      <c r="B272" s="8" t="s">
        <v>151</v>
      </c>
      <c r="C272" s="8" t="s">
        <v>148</v>
      </c>
      <c r="D272" s="8" t="s">
        <v>148</v>
      </c>
      <c r="E272" s="8" t="s">
        <v>89</v>
      </c>
      <c r="F272" s="8" t="s">
        <v>152</v>
      </c>
      <c r="G272" s="8"/>
      <c r="H272" s="8"/>
      <c r="I272" s="9">
        <f>I273</f>
        <v>3281</v>
      </c>
      <c r="J272" s="9">
        <v>3329.1</v>
      </c>
      <c r="K272" s="9">
        <v>3329.1</v>
      </c>
      <c r="L272" s="9"/>
      <c r="M272" s="653"/>
      <c r="N272" s="234"/>
      <c r="O272" s="235"/>
    </row>
    <row r="273" spans="1:15" s="29" customFormat="1" ht="45.6" customHeight="1">
      <c r="A273" s="147" t="s">
        <v>583</v>
      </c>
      <c r="B273" s="8" t="s">
        <v>151</v>
      </c>
      <c r="C273" s="8" t="s">
        <v>148</v>
      </c>
      <c r="D273" s="8" t="s">
        <v>148</v>
      </c>
      <c r="E273" s="8" t="s">
        <v>89</v>
      </c>
      <c r="F273" s="8" t="s">
        <v>152</v>
      </c>
      <c r="G273" s="8" t="s">
        <v>584</v>
      </c>
      <c r="H273" s="8"/>
      <c r="I273" s="9">
        <f>I274</f>
        <v>3281</v>
      </c>
      <c r="J273" s="9">
        <v>3329.1</v>
      </c>
      <c r="K273" s="9">
        <v>3329.1</v>
      </c>
      <c r="L273" s="9"/>
      <c r="M273" s="653"/>
      <c r="N273" s="234"/>
      <c r="O273" s="235"/>
    </row>
    <row r="274" spans="1:15" s="29" customFormat="1" ht="39" customHeight="1">
      <c r="A274" s="108" t="s">
        <v>313</v>
      </c>
      <c r="B274" s="8" t="s">
        <v>151</v>
      </c>
      <c r="C274" s="8" t="s">
        <v>148</v>
      </c>
      <c r="D274" s="8" t="s">
        <v>148</v>
      </c>
      <c r="E274" s="8" t="s">
        <v>89</v>
      </c>
      <c r="F274" s="8" t="s">
        <v>152</v>
      </c>
      <c r="G274" s="8" t="s">
        <v>584</v>
      </c>
      <c r="H274" s="8" t="s">
        <v>308</v>
      </c>
      <c r="I274" s="9">
        <f>I275</f>
        <v>3281</v>
      </c>
      <c r="J274" s="9">
        <v>3329.1</v>
      </c>
      <c r="K274" s="9">
        <v>3329.1</v>
      </c>
      <c r="L274" s="9"/>
      <c r="M274" s="653"/>
      <c r="N274" s="234"/>
      <c r="O274" s="235"/>
    </row>
    <row r="275" spans="1:15" s="29" customFormat="1" ht="25.15" customHeight="1">
      <c r="A275" s="157" t="s">
        <v>328</v>
      </c>
      <c r="B275" s="8" t="s">
        <v>151</v>
      </c>
      <c r="C275" s="8" t="s">
        <v>148</v>
      </c>
      <c r="D275" s="8" t="s">
        <v>148</v>
      </c>
      <c r="E275" s="8" t="s">
        <v>89</v>
      </c>
      <c r="F275" s="8" t="s">
        <v>152</v>
      </c>
      <c r="G275" s="8" t="s">
        <v>584</v>
      </c>
      <c r="H275" s="8" t="s">
        <v>315</v>
      </c>
      <c r="I275" s="9">
        <f>'прил 3'!J348</f>
        <v>3281</v>
      </c>
      <c r="J275" s="9">
        <f>'прил 3'!K348</f>
        <v>3329.1</v>
      </c>
      <c r="K275" s="9">
        <f>'прил 3'!L348</f>
        <v>3329.1</v>
      </c>
      <c r="L275" s="9"/>
      <c r="M275" s="515"/>
      <c r="N275" s="234"/>
      <c r="O275" s="235"/>
    </row>
    <row r="276" spans="1:15" s="29" customFormat="1" ht="28.9" customHeight="1">
      <c r="A276" s="157" t="s">
        <v>585</v>
      </c>
      <c r="B276" s="8" t="s">
        <v>151</v>
      </c>
      <c r="C276" s="8" t="s">
        <v>148</v>
      </c>
      <c r="D276" s="8" t="s">
        <v>148</v>
      </c>
      <c r="E276" s="8" t="s">
        <v>89</v>
      </c>
      <c r="F276" s="8" t="s">
        <v>586</v>
      </c>
      <c r="G276" s="8"/>
      <c r="H276" s="8"/>
      <c r="I276" s="9">
        <f t="shared" ref="I276:L278" si="37">I277</f>
        <v>693.01599999999996</v>
      </c>
      <c r="J276" s="9">
        <f t="shared" si="37"/>
        <v>683.16399999999999</v>
      </c>
      <c r="K276" s="9">
        <f t="shared" si="37"/>
        <v>683.2</v>
      </c>
      <c r="L276" s="9">
        <f t="shared" si="37"/>
        <v>683.16399999999999</v>
      </c>
      <c r="M276" s="653"/>
      <c r="N276" s="234"/>
      <c r="O276" s="235"/>
    </row>
    <row r="277" spans="1:15" s="29" customFormat="1" ht="47.45" customHeight="1">
      <c r="A277" s="147" t="s">
        <v>587</v>
      </c>
      <c r="B277" s="8" t="s">
        <v>151</v>
      </c>
      <c r="C277" s="8" t="s">
        <v>148</v>
      </c>
      <c r="D277" s="8" t="s">
        <v>148</v>
      </c>
      <c r="E277" s="8" t="s">
        <v>89</v>
      </c>
      <c r="F277" s="8" t="s">
        <v>586</v>
      </c>
      <c r="G277" s="8" t="s">
        <v>588</v>
      </c>
      <c r="H277" s="8"/>
      <c r="I277" s="9">
        <f t="shared" si="37"/>
        <v>693.01599999999996</v>
      </c>
      <c r="J277" s="9">
        <f t="shared" si="37"/>
        <v>683.16399999999999</v>
      </c>
      <c r="K277" s="9">
        <f t="shared" si="37"/>
        <v>683.2</v>
      </c>
      <c r="L277" s="9">
        <f t="shared" si="37"/>
        <v>683.16399999999999</v>
      </c>
      <c r="M277" s="653"/>
      <c r="N277" s="234"/>
      <c r="O277" s="235"/>
    </row>
    <row r="278" spans="1:15" s="29" customFormat="1" ht="25.15" customHeight="1">
      <c r="A278" s="108" t="s">
        <v>313</v>
      </c>
      <c r="B278" s="8" t="s">
        <v>151</v>
      </c>
      <c r="C278" s="8" t="s">
        <v>148</v>
      </c>
      <c r="D278" s="8" t="s">
        <v>148</v>
      </c>
      <c r="E278" s="8" t="s">
        <v>89</v>
      </c>
      <c r="F278" s="8" t="s">
        <v>586</v>
      </c>
      <c r="G278" s="8" t="s">
        <v>588</v>
      </c>
      <c r="H278" s="8" t="s">
        <v>308</v>
      </c>
      <c r="I278" s="9">
        <f t="shared" si="37"/>
        <v>693.01599999999996</v>
      </c>
      <c r="J278" s="9">
        <f t="shared" si="37"/>
        <v>683.16399999999999</v>
      </c>
      <c r="K278" s="9">
        <f t="shared" si="37"/>
        <v>683.2</v>
      </c>
      <c r="L278" s="9">
        <f t="shared" si="37"/>
        <v>683.16399999999999</v>
      </c>
      <c r="M278" s="653"/>
      <c r="N278" s="234"/>
      <c r="O278" s="235"/>
    </row>
    <row r="279" spans="1:15" s="29" customFormat="1" ht="25.15" customHeight="1">
      <c r="A279" s="157" t="s">
        <v>328</v>
      </c>
      <c r="B279" s="8" t="s">
        <v>151</v>
      </c>
      <c r="C279" s="8" t="s">
        <v>148</v>
      </c>
      <c r="D279" s="8" t="s">
        <v>148</v>
      </c>
      <c r="E279" s="8" t="s">
        <v>89</v>
      </c>
      <c r="F279" s="8" t="s">
        <v>586</v>
      </c>
      <c r="G279" s="8" t="s">
        <v>588</v>
      </c>
      <c r="H279" s="8" t="s">
        <v>315</v>
      </c>
      <c r="I279" s="9">
        <f>'прил 3'!J352</f>
        <v>693.01599999999996</v>
      </c>
      <c r="J279" s="9">
        <f>'прил 3'!K352</f>
        <v>683.16399999999999</v>
      </c>
      <c r="K279" s="9">
        <f>'прил 3'!L352</f>
        <v>683.2</v>
      </c>
      <c r="L279" s="9">
        <v>683.16399999999999</v>
      </c>
      <c r="M279" s="654">
        <v>219</v>
      </c>
      <c r="N279" s="234"/>
      <c r="O279" s="235"/>
    </row>
    <row r="280" spans="1:15">
      <c r="A280" s="163" t="s">
        <v>231</v>
      </c>
      <c r="B280" s="8" t="s">
        <v>151</v>
      </c>
      <c r="C280" s="8" t="s">
        <v>147</v>
      </c>
      <c r="D280" s="8"/>
      <c r="E280" s="8"/>
      <c r="F280" s="8"/>
      <c r="G280" s="8"/>
      <c r="H280" s="8"/>
      <c r="I280" s="9">
        <f>I281+I287</f>
        <v>10480.200000000001</v>
      </c>
      <c r="J280" s="554">
        <f>J281+J287</f>
        <v>9270.7999999999993</v>
      </c>
      <c r="K280" s="554">
        <f>K281+K287</f>
        <v>9270.7999999999993</v>
      </c>
      <c r="L280" s="305"/>
    </row>
    <row r="281" spans="1:15" ht="42.6" customHeight="1">
      <c r="A281" s="163" t="s">
        <v>477</v>
      </c>
      <c r="B281" s="8" t="s">
        <v>151</v>
      </c>
      <c r="C281" s="8" t="s">
        <v>147</v>
      </c>
      <c r="D281" s="8" t="s">
        <v>148</v>
      </c>
      <c r="E281" s="8"/>
      <c r="F281" s="8"/>
      <c r="G281" s="8"/>
      <c r="H281" s="8"/>
      <c r="I281" s="9">
        <f t="shared" ref="I281:K283" si="38">I282</f>
        <v>9117</v>
      </c>
      <c r="J281" s="9">
        <f t="shared" si="38"/>
        <v>7907.5999999999995</v>
      </c>
      <c r="K281" s="9">
        <f t="shared" si="38"/>
        <v>7907.5999999999995</v>
      </c>
      <c r="L281" s="305"/>
    </row>
    <row r="282" spans="1:15">
      <c r="A282" s="181" t="s">
        <v>14</v>
      </c>
      <c r="B282" s="8" t="s">
        <v>151</v>
      </c>
      <c r="C282" s="8" t="s">
        <v>147</v>
      </c>
      <c r="D282" s="8" t="s">
        <v>148</v>
      </c>
      <c r="E282" s="8" t="s">
        <v>89</v>
      </c>
      <c r="F282" s="8" t="s">
        <v>147</v>
      </c>
      <c r="G282" s="8"/>
      <c r="H282" s="8"/>
      <c r="I282" s="9">
        <f t="shared" si="38"/>
        <v>9117</v>
      </c>
      <c r="J282" s="9">
        <f t="shared" si="38"/>
        <v>7907.5999999999995</v>
      </c>
      <c r="K282" s="9">
        <f t="shared" si="38"/>
        <v>7907.5999999999995</v>
      </c>
      <c r="L282" s="335"/>
    </row>
    <row r="283" spans="1:15">
      <c r="A283" s="50" t="s">
        <v>198</v>
      </c>
      <c r="B283" s="8" t="s">
        <v>151</v>
      </c>
      <c r="C283" s="8" t="s">
        <v>147</v>
      </c>
      <c r="D283" s="8" t="s">
        <v>148</v>
      </c>
      <c r="E283" s="8" t="s">
        <v>89</v>
      </c>
      <c r="F283" s="8" t="s">
        <v>147</v>
      </c>
      <c r="G283" s="8" t="s">
        <v>189</v>
      </c>
      <c r="H283" s="8"/>
      <c r="I283" s="9">
        <f t="shared" si="38"/>
        <v>9117</v>
      </c>
      <c r="J283" s="9">
        <f t="shared" si="38"/>
        <v>7907.5999999999995</v>
      </c>
      <c r="K283" s="9">
        <f t="shared" si="38"/>
        <v>7907.5999999999995</v>
      </c>
      <c r="L283" s="305"/>
    </row>
    <row r="284" spans="1:15">
      <c r="A284" s="165" t="s">
        <v>313</v>
      </c>
      <c r="B284" s="8" t="s">
        <v>151</v>
      </c>
      <c r="C284" s="8" t="s">
        <v>147</v>
      </c>
      <c r="D284" s="8" t="s">
        <v>148</v>
      </c>
      <c r="E284" s="8" t="s">
        <v>89</v>
      </c>
      <c r="F284" s="8" t="s">
        <v>147</v>
      </c>
      <c r="G284" s="8" t="s">
        <v>189</v>
      </c>
      <c r="H284" s="8" t="s">
        <v>308</v>
      </c>
      <c r="I284" s="9">
        <f>I285+I286</f>
        <v>9117</v>
      </c>
      <c r="J284" s="9">
        <f>J285+J286</f>
        <v>7907.5999999999995</v>
      </c>
      <c r="K284" s="9">
        <f>K285+K286</f>
        <v>7907.5999999999995</v>
      </c>
      <c r="L284" s="305"/>
    </row>
    <row r="285" spans="1:15">
      <c r="A285" s="157" t="s">
        <v>328</v>
      </c>
      <c r="B285" s="8" t="s">
        <v>151</v>
      </c>
      <c r="C285" s="8" t="s">
        <v>147</v>
      </c>
      <c r="D285" s="8" t="s">
        <v>148</v>
      </c>
      <c r="E285" s="8" t="s">
        <v>89</v>
      </c>
      <c r="F285" s="8" t="s">
        <v>147</v>
      </c>
      <c r="G285" s="8" t="s">
        <v>189</v>
      </c>
      <c r="H285" s="8" t="s">
        <v>315</v>
      </c>
      <c r="I285" s="9">
        <f>'прил 3'!J358</f>
        <v>8574.1</v>
      </c>
      <c r="J285" s="9">
        <f>'прил 3'!K358</f>
        <v>7364.7</v>
      </c>
      <c r="K285" s="9">
        <f>'прил 3'!L358</f>
        <v>7364.7</v>
      </c>
      <c r="L285" s="305"/>
    </row>
    <row r="286" spans="1:15" ht="43.9" customHeight="1">
      <c r="A286" s="157" t="s">
        <v>330</v>
      </c>
      <c r="B286" s="7" t="s">
        <v>151</v>
      </c>
      <c r="C286" s="7" t="s">
        <v>147</v>
      </c>
      <c r="D286" s="7" t="s">
        <v>148</v>
      </c>
      <c r="E286" s="7" t="s">
        <v>89</v>
      </c>
      <c r="F286" s="7" t="s">
        <v>147</v>
      </c>
      <c r="G286" s="7" t="s">
        <v>189</v>
      </c>
      <c r="H286" s="7" t="s">
        <v>329</v>
      </c>
      <c r="I286" s="9">
        <f>'прил 3'!J359</f>
        <v>542.9</v>
      </c>
      <c r="J286" s="9">
        <f>'прил 3'!K359</f>
        <v>542.9</v>
      </c>
      <c r="K286" s="9">
        <f>'прил 3'!L359</f>
        <v>542.9</v>
      </c>
      <c r="L286" s="305"/>
    </row>
    <row r="287" spans="1:15" ht="37.5">
      <c r="A287" s="181" t="s">
        <v>457</v>
      </c>
      <c r="B287" s="8" t="s">
        <v>151</v>
      </c>
      <c r="C287" s="8" t="s">
        <v>147</v>
      </c>
      <c r="D287" s="8" t="s">
        <v>150</v>
      </c>
      <c r="E287" s="8"/>
      <c r="F287" s="8"/>
      <c r="G287" s="8"/>
      <c r="H287" s="8"/>
      <c r="I287" s="9">
        <f>I288</f>
        <v>1363.2</v>
      </c>
      <c r="J287" s="9">
        <f>J288</f>
        <v>1363.2</v>
      </c>
      <c r="K287" s="9">
        <f>K288</f>
        <v>1363.2</v>
      </c>
      <c r="L287" s="305"/>
    </row>
    <row r="288" spans="1:15">
      <c r="A288" s="108" t="s">
        <v>32</v>
      </c>
      <c r="B288" s="8" t="s">
        <v>151</v>
      </c>
      <c r="C288" s="8" t="s">
        <v>147</v>
      </c>
      <c r="D288" s="8" t="s">
        <v>150</v>
      </c>
      <c r="E288" s="8" t="s">
        <v>89</v>
      </c>
      <c r="F288" s="8" t="s">
        <v>147</v>
      </c>
      <c r="G288" s="8"/>
      <c r="H288" s="8"/>
      <c r="I288" s="9">
        <f>I292+I289</f>
        <v>1363.2</v>
      </c>
      <c r="J288" s="9">
        <f>J292+J289</f>
        <v>1363.2</v>
      </c>
      <c r="K288" s="9">
        <f>K292+K289</f>
        <v>1363.2</v>
      </c>
      <c r="L288" s="305"/>
    </row>
    <row r="289" spans="1:15" s="29" customFormat="1" ht="42" customHeight="1">
      <c r="A289" s="50" t="s">
        <v>339</v>
      </c>
      <c r="B289" s="8" t="s">
        <v>151</v>
      </c>
      <c r="C289" s="8" t="s">
        <v>147</v>
      </c>
      <c r="D289" s="8" t="s">
        <v>150</v>
      </c>
      <c r="E289" s="8" t="s">
        <v>89</v>
      </c>
      <c r="F289" s="8" t="s">
        <v>147</v>
      </c>
      <c r="G289" s="8" t="s">
        <v>65</v>
      </c>
      <c r="H289" s="8"/>
      <c r="I289" s="9">
        <f t="shared" ref="I289:K290" si="39">I290</f>
        <v>10</v>
      </c>
      <c r="J289" s="554">
        <f t="shared" si="39"/>
        <v>10</v>
      </c>
      <c r="K289" s="554">
        <f t="shared" si="39"/>
        <v>10</v>
      </c>
      <c r="L289" s="705"/>
      <c r="M289" s="248"/>
      <c r="N289" s="196"/>
      <c r="O289" s="13"/>
    </row>
    <row r="290" spans="1:15" s="29" customFormat="1" ht="36" customHeight="1">
      <c r="A290" s="147" t="s">
        <v>313</v>
      </c>
      <c r="B290" s="8" t="s">
        <v>151</v>
      </c>
      <c r="C290" s="8" t="s">
        <v>147</v>
      </c>
      <c r="D290" s="8" t="s">
        <v>150</v>
      </c>
      <c r="E290" s="8" t="s">
        <v>89</v>
      </c>
      <c r="F290" s="8" t="s">
        <v>147</v>
      </c>
      <c r="G290" s="8" t="s">
        <v>65</v>
      </c>
      <c r="H290" s="8" t="s">
        <v>308</v>
      </c>
      <c r="I290" s="9">
        <f t="shared" si="39"/>
        <v>10</v>
      </c>
      <c r="J290" s="554">
        <f t="shared" si="39"/>
        <v>10</v>
      </c>
      <c r="K290" s="554">
        <f t="shared" si="39"/>
        <v>10</v>
      </c>
      <c r="L290" s="705"/>
      <c r="M290" s="248"/>
      <c r="N290" s="196"/>
      <c r="O290" s="13"/>
    </row>
    <row r="291" spans="1:15" s="29" customFormat="1" ht="28.15" customHeight="1">
      <c r="A291" s="157" t="s">
        <v>328</v>
      </c>
      <c r="B291" s="8" t="s">
        <v>151</v>
      </c>
      <c r="C291" s="8" t="s">
        <v>147</v>
      </c>
      <c r="D291" s="8" t="s">
        <v>150</v>
      </c>
      <c r="E291" s="8" t="s">
        <v>89</v>
      </c>
      <c r="F291" s="8" t="s">
        <v>147</v>
      </c>
      <c r="G291" s="8" t="s">
        <v>65</v>
      </c>
      <c r="H291" s="8" t="s">
        <v>315</v>
      </c>
      <c r="I291" s="9">
        <f>'прил 3'!J364</f>
        <v>10</v>
      </c>
      <c r="J291" s="9">
        <f>'прил 3'!K364</f>
        <v>10</v>
      </c>
      <c r="K291" s="9">
        <f>'прил 3'!L364</f>
        <v>10</v>
      </c>
      <c r="L291" s="705"/>
      <c r="M291" s="248"/>
      <c r="N291" s="196"/>
      <c r="O291" s="13"/>
    </row>
    <row r="292" spans="1:15">
      <c r="A292" s="108" t="s">
        <v>198</v>
      </c>
      <c r="B292" s="8" t="s">
        <v>151</v>
      </c>
      <c r="C292" s="8" t="s">
        <v>147</v>
      </c>
      <c r="D292" s="8" t="s">
        <v>150</v>
      </c>
      <c r="E292" s="8" t="s">
        <v>89</v>
      </c>
      <c r="F292" s="8" t="s">
        <v>147</v>
      </c>
      <c r="G292" s="8" t="s">
        <v>189</v>
      </c>
      <c r="H292" s="8"/>
      <c r="I292" s="9">
        <f t="shared" ref="I292:K293" si="40">I293</f>
        <v>1353.2</v>
      </c>
      <c r="J292" s="554">
        <f t="shared" si="40"/>
        <v>1353.2</v>
      </c>
      <c r="K292" s="554">
        <f t="shared" si="40"/>
        <v>1353.2</v>
      </c>
      <c r="L292" s="305"/>
    </row>
    <row r="293" spans="1:15">
      <c r="A293" s="165" t="s">
        <v>313</v>
      </c>
      <c r="B293" s="8" t="s">
        <v>151</v>
      </c>
      <c r="C293" s="8" t="s">
        <v>147</v>
      </c>
      <c r="D293" s="8" t="s">
        <v>150</v>
      </c>
      <c r="E293" s="8" t="s">
        <v>89</v>
      </c>
      <c r="F293" s="8" t="s">
        <v>147</v>
      </c>
      <c r="G293" s="8" t="s">
        <v>189</v>
      </c>
      <c r="H293" s="8" t="s">
        <v>308</v>
      </c>
      <c r="I293" s="9">
        <f t="shared" si="40"/>
        <v>1353.2</v>
      </c>
      <c r="J293" s="554">
        <f t="shared" si="40"/>
        <v>1353.2</v>
      </c>
      <c r="K293" s="554">
        <f t="shared" si="40"/>
        <v>1353.2</v>
      </c>
      <c r="L293" s="305"/>
    </row>
    <row r="294" spans="1:15">
      <c r="A294" s="157" t="s">
        <v>328</v>
      </c>
      <c r="B294" s="8" t="s">
        <v>151</v>
      </c>
      <c r="C294" s="8" t="s">
        <v>147</v>
      </c>
      <c r="D294" s="8" t="s">
        <v>150</v>
      </c>
      <c r="E294" s="8" t="s">
        <v>89</v>
      </c>
      <c r="F294" s="8" t="s">
        <v>147</v>
      </c>
      <c r="G294" s="8" t="s">
        <v>189</v>
      </c>
      <c r="H294" s="8" t="s">
        <v>315</v>
      </c>
      <c r="I294" s="9">
        <f>'прил 3'!J367</f>
        <v>1353.2</v>
      </c>
      <c r="J294" s="9">
        <f>'прил 3'!K367</f>
        <v>1353.2</v>
      </c>
      <c r="K294" s="9">
        <f>'прил 3'!L367</f>
        <v>1353.2</v>
      </c>
      <c r="L294" s="305"/>
    </row>
    <row r="295" spans="1:15">
      <c r="A295" s="450" t="s">
        <v>7</v>
      </c>
      <c r="B295" s="8" t="s">
        <v>151</v>
      </c>
      <c r="C295" s="8" t="s">
        <v>151</v>
      </c>
      <c r="D295" s="8"/>
      <c r="E295" s="8"/>
      <c r="F295" s="2"/>
      <c r="G295" s="19"/>
      <c r="H295" s="20"/>
      <c r="I295" s="9">
        <f t="shared" ref="I295:K296" si="41">I296</f>
        <v>35</v>
      </c>
      <c r="J295" s="9">
        <f t="shared" si="41"/>
        <v>26.8</v>
      </c>
      <c r="K295" s="9">
        <f t="shared" si="41"/>
        <v>27.9</v>
      </c>
      <c r="L295" s="305"/>
    </row>
    <row r="296" spans="1:15">
      <c r="A296" s="166" t="s">
        <v>7</v>
      </c>
      <c r="B296" s="8" t="s">
        <v>151</v>
      </c>
      <c r="C296" s="8" t="s">
        <v>151</v>
      </c>
      <c r="D296" s="8"/>
      <c r="E296" s="8"/>
      <c r="F296" s="2"/>
      <c r="G296" s="19"/>
      <c r="H296" s="20"/>
      <c r="I296" s="9">
        <f t="shared" si="41"/>
        <v>35</v>
      </c>
      <c r="J296" s="9">
        <f t="shared" si="41"/>
        <v>26.8</v>
      </c>
      <c r="K296" s="9">
        <f t="shared" si="41"/>
        <v>27.9</v>
      </c>
      <c r="L296" s="305"/>
    </row>
    <row r="297" spans="1:15" ht="37.5">
      <c r="A297" s="108" t="s">
        <v>476</v>
      </c>
      <c r="B297" s="8" t="s">
        <v>151</v>
      </c>
      <c r="C297" s="8" t="s">
        <v>151</v>
      </c>
      <c r="D297" s="8" t="s">
        <v>215</v>
      </c>
      <c r="E297" s="8"/>
      <c r="F297" s="8"/>
      <c r="G297" s="8"/>
      <c r="H297" s="8"/>
      <c r="I297" s="9">
        <f t="shared" ref="I297:K298" si="42">I298</f>
        <v>35</v>
      </c>
      <c r="J297" s="554">
        <f t="shared" si="42"/>
        <v>26.8</v>
      </c>
      <c r="K297" s="554">
        <f t="shared" si="42"/>
        <v>27.9</v>
      </c>
      <c r="L297" s="340"/>
    </row>
    <row r="298" spans="1:15" ht="37.5">
      <c r="A298" s="108" t="s">
        <v>333</v>
      </c>
      <c r="B298" s="8" t="s">
        <v>151</v>
      </c>
      <c r="C298" s="8" t="s">
        <v>151</v>
      </c>
      <c r="D298" s="8" t="s">
        <v>215</v>
      </c>
      <c r="E298" s="8" t="s">
        <v>89</v>
      </c>
      <c r="F298" s="8" t="s">
        <v>123</v>
      </c>
      <c r="G298" s="8"/>
      <c r="H298" s="8"/>
      <c r="I298" s="9">
        <f t="shared" si="42"/>
        <v>35</v>
      </c>
      <c r="J298" s="554">
        <f t="shared" si="42"/>
        <v>26.8</v>
      </c>
      <c r="K298" s="554">
        <f t="shared" si="42"/>
        <v>27.9</v>
      </c>
      <c r="L298" s="305"/>
    </row>
    <row r="299" spans="1:15">
      <c r="A299" s="108" t="s">
        <v>91</v>
      </c>
      <c r="B299" s="8" t="s">
        <v>151</v>
      </c>
      <c r="C299" s="8" t="s">
        <v>151</v>
      </c>
      <c r="D299" s="8" t="s">
        <v>215</v>
      </c>
      <c r="E299" s="8" t="s">
        <v>89</v>
      </c>
      <c r="F299" s="8" t="s">
        <v>123</v>
      </c>
      <c r="G299" s="8" t="s">
        <v>179</v>
      </c>
      <c r="H299" s="8"/>
      <c r="I299" s="9">
        <f t="shared" ref="I299:K300" si="43">I300</f>
        <v>35</v>
      </c>
      <c r="J299" s="554">
        <f t="shared" si="43"/>
        <v>26.8</v>
      </c>
      <c r="K299" s="554">
        <f t="shared" si="43"/>
        <v>27.9</v>
      </c>
      <c r="L299" s="703"/>
      <c r="M299" s="344"/>
    </row>
    <row r="300" spans="1:15">
      <c r="A300" s="50" t="s">
        <v>290</v>
      </c>
      <c r="B300" s="8" t="s">
        <v>151</v>
      </c>
      <c r="C300" s="8" t="s">
        <v>151</v>
      </c>
      <c r="D300" s="8" t="s">
        <v>215</v>
      </c>
      <c r="E300" s="8" t="s">
        <v>89</v>
      </c>
      <c r="F300" s="8" t="s">
        <v>123</v>
      </c>
      <c r="G300" s="8" t="s">
        <v>179</v>
      </c>
      <c r="H300" s="8" t="s">
        <v>288</v>
      </c>
      <c r="I300" s="9">
        <f t="shared" si="43"/>
        <v>35</v>
      </c>
      <c r="J300" s="554">
        <f t="shared" si="43"/>
        <v>26.8</v>
      </c>
      <c r="K300" s="554">
        <f t="shared" si="43"/>
        <v>27.9</v>
      </c>
      <c r="L300" s="703"/>
      <c r="M300" s="344"/>
    </row>
    <row r="301" spans="1:15">
      <c r="A301" s="50" t="s">
        <v>291</v>
      </c>
      <c r="B301" s="8" t="s">
        <v>151</v>
      </c>
      <c r="C301" s="8" t="s">
        <v>151</v>
      </c>
      <c r="D301" s="8" t="s">
        <v>215</v>
      </c>
      <c r="E301" s="8" t="s">
        <v>89</v>
      </c>
      <c r="F301" s="8" t="s">
        <v>123</v>
      </c>
      <c r="G301" s="8" t="s">
        <v>179</v>
      </c>
      <c r="H301" s="8" t="s">
        <v>289</v>
      </c>
      <c r="I301" s="9">
        <f>'прил 3'!J199</f>
        <v>35</v>
      </c>
      <c r="J301" s="9">
        <f>'прил 3'!K199</f>
        <v>26.8</v>
      </c>
      <c r="K301" s="9">
        <f>'прил 3'!L199</f>
        <v>27.9</v>
      </c>
      <c r="L301" s="305"/>
      <c r="M301" s="344"/>
    </row>
    <row r="302" spans="1:15">
      <c r="A302" s="108" t="s">
        <v>154</v>
      </c>
      <c r="B302" s="8" t="s">
        <v>151</v>
      </c>
      <c r="C302" s="8" t="s">
        <v>152</v>
      </c>
      <c r="D302" s="8"/>
      <c r="E302" s="8"/>
      <c r="F302" s="8"/>
      <c r="G302" s="8"/>
      <c r="H302" s="8"/>
      <c r="I302" s="9">
        <f>I303</f>
        <v>1629</v>
      </c>
      <c r="J302" s="9">
        <f>J303</f>
        <v>1630.4</v>
      </c>
      <c r="K302" s="9">
        <f>K303</f>
        <v>1632.6999999999998</v>
      </c>
      <c r="L302" s="305"/>
    </row>
    <row r="303" spans="1:15" ht="43.9" customHeight="1">
      <c r="A303" s="163" t="s">
        <v>477</v>
      </c>
      <c r="B303" s="8" t="s">
        <v>151</v>
      </c>
      <c r="C303" s="8" t="s">
        <v>152</v>
      </c>
      <c r="D303" s="8" t="s">
        <v>148</v>
      </c>
      <c r="E303" s="8"/>
      <c r="F303" s="8"/>
      <c r="G303" s="8"/>
      <c r="H303" s="8" t="s">
        <v>146</v>
      </c>
      <c r="I303" s="9">
        <f>I304+I311</f>
        <v>1629</v>
      </c>
      <c r="J303" s="9">
        <f>J304+J311</f>
        <v>1630.4</v>
      </c>
      <c r="K303" s="9">
        <f>K304+K311</f>
        <v>1632.6999999999998</v>
      </c>
      <c r="L303" s="349"/>
      <c r="M303" s="344"/>
    </row>
    <row r="304" spans="1:15">
      <c r="A304" s="167" t="s">
        <v>327</v>
      </c>
      <c r="B304" s="8" t="s">
        <v>151</v>
      </c>
      <c r="C304" s="8" t="s">
        <v>152</v>
      </c>
      <c r="D304" s="8" t="s">
        <v>148</v>
      </c>
      <c r="E304" s="8" t="s">
        <v>89</v>
      </c>
      <c r="F304" s="8" t="s">
        <v>150</v>
      </c>
      <c r="G304" s="8"/>
      <c r="H304" s="8"/>
      <c r="I304" s="9">
        <f>I308+I305</f>
        <v>1211.4000000000001</v>
      </c>
      <c r="J304" s="9">
        <f>J308+J305</f>
        <v>1212.8</v>
      </c>
      <c r="K304" s="9">
        <f>K308+K305</f>
        <v>1215.0999999999999</v>
      </c>
      <c r="L304" s="349"/>
      <c r="M304" s="344"/>
    </row>
    <row r="305" spans="1:15" s="29" customFormat="1" ht="28.9" customHeight="1">
      <c r="A305" s="50" t="s">
        <v>341</v>
      </c>
      <c r="B305" s="8" t="s">
        <v>151</v>
      </c>
      <c r="C305" s="8" t="s">
        <v>152</v>
      </c>
      <c r="D305" s="7" t="s">
        <v>148</v>
      </c>
      <c r="E305" s="7" t="s">
        <v>89</v>
      </c>
      <c r="F305" s="7" t="s">
        <v>150</v>
      </c>
      <c r="G305" s="7" t="s">
        <v>340</v>
      </c>
      <c r="H305" s="7" t="s">
        <v>146</v>
      </c>
      <c r="I305" s="9">
        <f t="shared" ref="I305:K306" si="44">I306</f>
        <v>27.5</v>
      </c>
      <c r="J305" s="9">
        <f t="shared" si="44"/>
        <v>28.6</v>
      </c>
      <c r="K305" s="9">
        <f t="shared" si="44"/>
        <v>29.8</v>
      </c>
      <c r="L305" s="26"/>
      <c r="M305" s="165"/>
      <c r="N305" s="132"/>
    </row>
    <row r="306" spans="1:15" s="29" customFormat="1" ht="36.75" customHeight="1">
      <c r="A306" s="147" t="s">
        <v>313</v>
      </c>
      <c r="B306" s="8" t="s">
        <v>151</v>
      </c>
      <c r="C306" s="8" t="s">
        <v>152</v>
      </c>
      <c r="D306" s="7" t="s">
        <v>148</v>
      </c>
      <c r="E306" s="7" t="s">
        <v>89</v>
      </c>
      <c r="F306" s="7" t="s">
        <v>150</v>
      </c>
      <c r="G306" s="7" t="s">
        <v>340</v>
      </c>
      <c r="H306" s="7" t="s">
        <v>308</v>
      </c>
      <c r="I306" s="9">
        <f t="shared" si="44"/>
        <v>27.5</v>
      </c>
      <c r="J306" s="9">
        <f t="shared" si="44"/>
        <v>28.6</v>
      </c>
      <c r="K306" s="9">
        <f t="shared" si="44"/>
        <v>29.8</v>
      </c>
      <c r="L306" s="26"/>
      <c r="M306" s="165"/>
      <c r="N306" s="132"/>
    </row>
    <row r="307" spans="1:15" s="29" customFormat="1" ht="26.45" customHeight="1">
      <c r="A307" s="157" t="s">
        <v>328</v>
      </c>
      <c r="B307" s="8" t="s">
        <v>151</v>
      </c>
      <c r="C307" s="8" t="s">
        <v>152</v>
      </c>
      <c r="D307" s="7" t="s">
        <v>148</v>
      </c>
      <c r="E307" s="7" t="s">
        <v>89</v>
      </c>
      <c r="F307" s="7" t="s">
        <v>150</v>
      </c>
      <c r="G307" s="7" t="s">
        <v>340</v>
      </c>
      <c r="H307" s="7" t="s">
        <v>315</v>
      </c>
      <c r="I307" s="9">
        <f>'прил 3'!J373</f>
        <v>27.5</v>
      </c>
      <c r="J307" s="9">
        <f>'прил 3'!K373</f>
        <v>28.6</v>
      </c>
      <c r="K307" s="9">
        <f>'прил 3'!L373</f>
        <v>29.8</v>
      </c>
      <c r="L307" s="26"/>
      <c r="M307" s="165"/>
      <c r="N307" s="196"/>
    </row>
    <row r="308" spans="1:15" ht="37.5">
      <c r="A308" s="108" t="s">
        <v>5</v>
      </c>
      <c r="B308" s="8" t="s">
        <v>151</v>
      </c>
      <c r="C308" s="8" t="s">
        <v>152</v>
      </c>
      <c r="D308" s="8" t="s">
        <v>148</v>
      </c>
      <c r="E308" s="8" t="s">
        <v>89</v>
      </c>
      <c r="F308" s="8" t="s">
        <v>150</v>
      </c>
      <c r="G308" s="8" t="s">
        <v>4</v>
      </c>
      <c r="H308" s="8" t="s">
        <v>146</v>
      </c>
      <c r="I308" s="9">
        <f>I310</f>
        <v>1183.9000000000001</v>
      </c>
      <c r="J308" s="554">
        <f>J310</f>
        <v>1184.2</v>
      </c>
      <c r="K308" s="554">
        <f>K310</f>
        <v>1185.3</v>
      </c>
      <c r="L308" s="349"/>
      <c r="M308" s="344"/>
    </row>
    <row r="309" spans="1:15">
      <c r="A309" s="165" t="s">
        <v>313</v>
      </c>
      <c r="B309" s="8" t="s">
        <v>151</v>
      </c>
      <c r="C309" s="8" t="s">
        <v>152</v>
      </c>
      <c r="D309" s="8" t="s">
        <v>148</v>
      </c>
      <c r="E309" s="8" t="s">
        <v>89</v>
      </c>
      <c r="F309" s="8" t="s">
        <v>150</v>
      </c>
      <c r="G309" s="8" t="s">
        <v>4</v>
      </c>
      <c r="H309" s="8" t="s">
        <v>308</v>
      </c>
      <c r="I309" s="9">
        <f>I310</f>
        <v>1183.9000000000001</v>
      </c>
      <c r="J309" s="554">
        <f>J310</f>
        <v>1184.2</v>
      </c>
      <c r="K309" s="554">
        <f>K310</f>
        <v>1185.3</v>
      </c>
      <c r="L309" s="349"/>
      <c r="M309" s="344"/>
    </row>
    <row r="310" spans="1:15">
      <c r="A310" s="157" t="s">
        <v>328</v>
      </c>
      <c r="B310" s="8" t="s">
        <v>151</v>
      </c>
      <c r="C310" s="8" t="s">
        <v>152</v>
      </c>
      <c r="D310" s="8" t="s">
        <v>148</v>
      </c>
      <c r="E310" s="8" t="s">
        <v>89</v>
      </c>
      <c r="F310" s="8" t="s">
        <v>150</v>
      </c>
      <c r="G310" s="8" t="s">
        <v>4</v>
      </c>
      <c r="H310" s="8" t="s">
        <v>315</v>
      </c>
      <c r="I310" s="9">
        <f>'прил 3'!J376</f>
        <v>1183.9000000000001</v>
      </c>
      <c r="J310" s="9">
        <f>'прил 3'!K376</f>
        <v>1184.2</v>
      </c>
      <c r="K310" s="9">
        <f>'прил 3'!L376</f>
        <v>1185.3</v>
      </c>
      <c r="L310" s="349"/>
      <c r="M310" s="344"/>
    </row>
    <row r="311" spans="1:15" ht="30" customHeight="1">
      <c r="A311" s="108" t="s">
        <v>35</v>
      </c>
      <c r="B311" s="8" t="s">
        <v>151</v>
      </c>
      <c r="C311" s="8" t="s">
        <v>152</v>
      </c>
      <c r="D311" s="8" t="s">
        <v>148</v>
      </c>
      <c r="E311" s="8" t="s">
        <v>89</v>
      </c>
      <c r="F311" s="8" t="s">
        <v>96</v>
      </c>
      <c r="G311" s="8"/>
      <c r="H311" s="8"/>
      <c r="I311" s="9">
        <f>I312</f>
        <v>417.6</v>
      </c>
      <c r="J311" s="554">
        <f>J312</f>
        <v>417.6</v>
      </c>
      <c r="K311" s="554">
        <f>K312</f>
        <v>417.6</v>
      </c>
      <c r="L311" s="335"/>
    </row>
    <row r="312" spans="1:15" ht="37.5">
      <c r="A312" s="108" t="s">
        <v>130</v>
      </c>
      <c r="B312" s="8" t="s">
        <v>151</v>
      </c>
      <c r="C312" s="8" t="s">
        <v>152</v>
      </c>
      <c r="D312" s="8" t="s">
        <v>148</v>
      </c>
      <c r="E312" s="8" t="s">
        <v>89</v>
      </c>
      <c r="F312" s="8" t="s">
        <v>96</v>
      </c>
      <c r="G312" s="8" t="s">
        <v>190</v>
      </c>
      <c r="H312" s="8"/>
      <c r="I312" s="9">
        <f>I313+I315+I317</f>
        <v>417.6</v>
      </c>
      <c r="J312" s="554">
        <f>J313+J315+J317</f>
        <v>417.6</v>
      </c>
      <c r="K312" s="554">
        <f>K313+K315+K317</f>
        <v>417.6</v>
      </c>
      <c r="L312" s="335"/>
    </row>
    <row r="313" spans="1:15" ht="56.25">
      <c r="A313" s="158" t="s">
        <v>286</v>
      </c>
      <c r="B313" s="8" t="s">
        <v>151</v>
      </c>
      <c r="C313" s="8" t="s">
        <v>152</v>
      </c>
      <c r="D313" s="8" t="s">
        <v>148</v>
      </c>
      <c r="E313" s="8" t="s">
        <v>89</v>
      </c>
      <c r="F313" s="8" t="s">
        <v>96</v>
      </c>
      <c r="G313" s="8" t="s">
        <v>190</v>
      </c>
      <c r="H313" s="8" t="s">
        <v>285</v>
      </c>
      <c r="I313" s="9">
        <f>I314</f>
        <v>392.5</v>
      </c>
      <c r="J313" s="554">
        <f>J314</f>
        <v>395.3</v>
      </c>
      <c r="K313" s="554">
        <f>K314</f>
        <v>395.3</v>
      </c>
      <c r="L313" s="335"/>
    </row>
    <row r="314" spans="1:15">
      <c r="A314" s="162" t="s">
        <v>312</v>
      </c>
      <c r="B314" s="8" t="s">
        <v>151</v>
      </c>
      <c r="C314" s="8" t="s">
        <v>152</v>
      </c>
      <c r="D314" s="8" t="s">
        <v>148</v>
      </c>
      <c r="E314" s="8" t="s">
        <v>89</v>
      </c>
      <c r="F314" s="8" t="s">
        <v>96</v>
      </c>
      <c r="G314" s="8" t="s">
        <v>190</v>
      </c>
      <c r="H314" s="8" t="s">
        <v>305</v>
      </c>
      <c r="I314" s="9">
        <f>'прил 3'!J380</f>
        <v>392.5</v>
      </c>
      <c r="J314" s="9">
        <f>'прил 3'!K380</f>
        <v>395.3</v>
      </c>
      <c r="K314" s="9">
        <f>'прил 3'!L380</f>
        <v>395.3</v>
      </c>
      <c r="L314" s="335"/>
    </row>
    <row r="315" spans="1:15">
      <c r="A315" s="50" t="s">
        <v>290</v>
      </c>
      <c r="B315" s="8" t="s">
        <v>151</v>
      </c>
      <c r="C315" s="8" t="s">
        <v>152</v>
      </c>
      <c r="D315" s="8" t="s">
        <v>148</v>
      </c>
      <c r="E315" s="8" t="s">
        <v>89</v>
      </c>
      <c r="F315" s="8" t="s">
        <v>96</v>
      </c>
      <c r="G315" s="8" t="s">
        <v>190</v>
      </c>
      <c r="H315" s="8" t="s">
        <v>288</v>
      </c>
      <c r="I315" s="9">
        <f>I316</f>
        <v>20.3</v>
      </c>
      <c r="J315" s="554">
        <f>J316</f>
        <v>20.3</v>
      </c>
      <c r="K315" s="554">
        <f>K316</f>
        <v>20.3</v>
      </c>
      <c r="L315" s="335"/>
    </row>
    <row r="316" spans="1:15">
      <c r="A316" s="50" t="s">
        <v>291</v>
      </c>
      <c r="B316" s="8" t="s">
        <v>151</v>
      </c>
      <c r="C316" s="8" t="s">
        <v>152</v>
      </c>
      <c r="D316" s="8" t="s">
        <v>148</v>
      </c>
      <c r="E316" s="8" t="s">
        <v>89</v>
      </c>
      <c r="F316" s="8" t="s">
        <v>96</v>
      </c>
      <c r="G316" s="8" t="s">
        <v>190</v>
      </c>
      <c r="H316" s="8" t="s">
        <v>289</v>
      </c>
      <c r="I316" s="9">
        <f>'прил 3'!J382</f>
        <v>20.3</v>
      </c>
      <c r="J316" s="9">
        <f>'прил 3'!K382</f>
        <v>20.3</v>
      </c>
      <c r="K316" s="9">
        <f>'прил 3'!L382</f>
        <v>20.3</v>
      </c>
      <c r="L316" s="340"/>
    </row>
    <row r="317" spans="1:15" s="29" customFormat="1">
      <c r="A317" s="108" t="s">
        <v>294</v>
      </c>
      <c r="B317" s="8" t="s">
        <v>151</v>
      </c>
      <c r="C317" s="8" t="s">
        <v>152</v>
      </c>
      <c r="D317" s="8" t="s">
        <v>148</v>
      </c>
      <c r="E317" s="8" t="s">
        <v>89</v>
      </c>
      <c r="F317" s="8" t="s">
        <v>96</v>
      </c>
      <c r="G317" s="8" t="s">
        <v>190</v>
      </c>
      <c r="H317" s="8" t="s">
        <v>292</v>
      </c>
      <c r="I317" s="9">
        <f>I318</f>
        <v>4.8</v>
      </c>
      <c r="J317" s="554">
        <f>J318</f>
        <v>2</v>
      </c>
      <c r="K317" s="554">
        <f>K318</f>
        <v>2</v>
      </c>
      <c r="L317" s="340"/>
      <c r="M317" s="196"/>
      <c r="N317" s="196"/>
      <c r="O317" s="13"/>
    </row>
    <row r="318" spans="1:15" s="29" customFormat="1">
      <c r="A318" s="108" t="s">
        <v>295</v>
      </c>
      <c r="B318" s="8" t="s">
        <v>151</v>
      </c>
      <c r="C318" s="8" t="s">
        <v>152</v>
      </c>
      <c r="D318" s="8" t="s">
        <v>148</v>
      </c>
      <c r="E318" s="8" t="s">
        <v>89</v>
      </c>
      <c r="F318" s="8" t="s">
        <v>96</v>
      </c>
      <c r="G318" s="8" t="s">
        <v>190</v>
      </c>
      <c r="H318" s="8" t="s">
        <v>293</v>
      </c>
      <c r="I318" s="9">
        <f>'прил 3'!J383</f>
        <v>4.8</v>
      </c>
      <c r="J318" s="9">
        <f>'прил 3'!K383</f>
        <v>2</v>
      </c>
      <c r="K318" s="9">
        <f>'прил 3'!L383</f>
        <v>2</v>
      </c>
      <c r="L318" s="335"/>
      <c r="M318" s="196"/>
      <c r="N318" s="196"/>
      <c r="O318" s="13"/>
    </row>
    <row r="319" spans="1:15">
      <c r="A319" s="50" t="s">
        <v>202</v>
      </c>
      <c r="B319" s="8" t="s">
        <v>153</v>
      </c>
      <c r="C319" s="8"/>
      <c r="D319" s="8"/>
      <c r="E319" s="8"/>
      <c r="F319" s="8"/>
      <c r="G319" s="8"/>
      <c r="H319" s="8"/>
      <c r="I319" s="9">
        <f>I320+I344</f>
        <v>9860.9408199999998</v>
      </c>
      <c r="J319" s="9">
        <f>J320+J344</f>
        <v>5317.4</v>
      </c>
      <c r="K319" s="9">
        <f>K320+K344</f>
        <v>5194.3</v>
      </c>
      <c r="L319" s="335"/>
    </row>
    <row r="320" spans="1:15">
      <c r="A320" s="108" t="s">
        <v>141</v>
      </c>
      <c r="B320" s="8" t="s">
        <v>153</v>
      </c>
      <c r="C320" s="8" t="s">
        <v>123</v>
      </c>
      <c r="D320" s="8"/>
      <c r="E320" s="8"/>
      <c r="F320" s="8"/>
      <c r="G320" s="8"/>
      <c r="H320" s="8"/>
      <c r="I320" s="9">
        <f>I321</f>
        <v>8447.5408200000002</v>
      </c>
      <c r="J320" s="9">
        <f>J321</f>
        <v>4309.2999999999993</v>
      </c>
      <c r="K320" s="9">
        <f>K321</f>
        <v>4186.2</v>
      </c>
      <c r="L320" s="305"/>
    </row>
    <row r="321" spans="1:17" ht="43.9" customHeight="1">
      <c r="A321" s="181" t="s">
        <v>457</v>
      </c>
      <c r="B321" s="8" t="s">
        <v>153</v>
      </c>
      <c r="C321" s="8" t="s">
        <v>123</v>
      </c>
      <c r="D321" s="8" t="s">
        <v>150</v>
      </c>
      <c r="E321" s="8"/>
      <c r="F321" s="8"/>
      <c r="G321" s="8"/>
      <c r="H321" s="8"/>
      <c r="I321" s="9">
        <f>I322+I329+I336+I340</f>
        <v>8447.5408200000002</v>
      </c>
      <c r="J321" s="9">
        <f>J322+J329</f>
        <v>4309.2999999999993</v>
      </c>
      <c r="K321" s="9">
        <f>K322+K329</f>
        <v>4186.2</v>
      </c>
      <c r="L321" s="349"/>
    </row>
    <row r="322" spans="1:17" ht="23.45" customHeight="1">
      <c r="A322" s="186" t="s">
        <v>9</v>
      </c>
      <c r="B322" s="8" t="s">
        <v>153</v>
      </c>
      <c r="C322" s="8" t="s">
        <v>123</v>
      </c>
      <c r="D322" s="8" t="s">
        <v>150</v>
      </c>
      <c r="E322" s="8" t="s">
        <v>89</v>
      </c>
      <c r="F322" s="8" t="s">
        <v>123</v>
      </c>
      <c r="G322" s="8"/>
      <c r="H322" s="8"/>
      <c r="I322" s="9">
        <f>I326+I323</f>
        <v>5784.46</v>
      </c>
      <c r="J322" s="9">
        <f>J326+J323</f>
        <v>2152.2999999999997</v>
      </c>
      <c r="K322" s="9">
        <f>K326+K323</f>
        <v>2029.2</v>
      </c>
      <c r="L322" s="335"/>
    </row>
    <row r="323" spans="1:17" s="29" customFormat="1" ht="43.9" customHeight="1">
      <c r="A323" s="50" t="s">
        <v>339</v>
      </c>
      <c r="B323" s="8" t="s">
        <v>153</v>
      </c>
      <c r="C323" s="8" t="s">
        <v>123</v>
      </c>
      <c r="D323" s="8" t="s">
        <v>150</v>
      </c>
      <c r="E323" s="8" t="s">
        <v>89</v>
      </c>
      <c r="F323" s="8" t="s">
        <v>123</v>
      </c>
      <c r="G323" s="8" t="s">
        <v>65</v>
      </c>
      <c r="H323" s="8"/>
      <c r="I323" s="9">
        <f t="shared" ref="I323:K324" si="45">I324</f>
        <v>10</v>
      </c>
      <c r="J323" s="554">
        <f t="shared" si="45"/>
        <v>10</v>
      </c>
      <c r="K323" s="554">
        <f t="shared" si="45"/>
        <v>10</v>
      </c>
      <c r="L323" s="345"/>
      <c r="M323" s="248"/>
      <c r="N323" s="196"/>
      <c r="O323" s="13"/>
    </row>
    <row r="324" spans="1:17" s="29" customFormat="1" ht="36.6" customHeight="1">
      <c r="A324" s="147" t="s">
        <v>313</v>
      </c>
      <c r="B324" s="8" t="s">
        <v>153</v>
      </c>
      <c r="C324" s="8" t="s">
        <v>123</v>
      </c>
      <c r="D324" s="8" t="s">
        <v>150</v>
      </c>
      <c r="E324" s="8" t="s">
        <v>89</v>
      </c>
      <c r="F324" s="8" t="s">
        <v>123</v>
      </c>
      <c r="G324" s="8" t="s">
        <v>65</v>
      </c>
      <c r="H324" s="8" t="s">
        <v>308</v>
      </c>
      <c r="I324" s="9">
        <f t="shared" si="45"/>
        <v>10</v>
      </c>
      <c r="J324" s="554">
        <f t="shared" si="45"/>
        <v>10</v>
      </c>
      <c r="K324" s="554">
        <f t="shared" si="45"/>
        <v>10</v>
      </c>
      <c r="L324" s="345"/>
      <c r="M324" s="248"/>
      <c r="N324" s="196"/>
      <c r="O324" s="13"/>
    </row>
    <row r="325" spans="1:17" s="29" customFormat="1" ht="24" customHeight="1">
      <c r="A325" s="157" t="s">
        <v>328</v>
      </c>
      <c r="B325" s="8" t="s">
        <v>153</v>
      </c>
      <c r="C325" s="8" t="s">
        <v>123</v>
      </c>
      <c r="D325" s="8" t="s">
        <v>150</v>
      </c>
      <c r="E325" s="8" t="s">
        <v>89</v>
      </c>
      <c r="F325" s="8" t="s">
        <v>123</v>
      </c>
      <c r="G325" s="8" t="s">
        <v>65</v>
      </c>
      <c r="H325" s="8" t="s">
        <v>315</v>
      </c>
      <c r="I325" s="9">
        <f>'прил 3'!J391</f>
        <v>10</v>
      </c>
      <c r="J325" s="9">
        <f>'прил 3'!K391</f>
        <v>10</v>
      </c>
      <c r="K325" s="9">
        <f>'прил 3'!L391</f>
        <v>10</v>
      </c>
      <c r="L325" s="345"/>
      <c r="M325" s="343"/>
      <c r="N325" s="196"/>
      <c r="O325" s="13"/>
    </row>
    <row r="326" spans="1:17">
      <c r="A326" s="108" t="s">
        <v>143</v>
      </c>
      <c r="B326" s="8" t="s">
        <v>153</v>
      </c>
      <c r="C326" s="8" t="s">
        <v>123</v>
      </c>
      <c r="D326" s="8" t="s">
        <v>150</v>
      </c>
      <c r="E326" s="8" t="s">
        <v>89</v>
      </c>
      <c r="F326" s="8" t="s">
        <v>123</v>
      </c>
      <c r="G326" s="8" t="s">
        <v>193</v>
      </c>
      <c r="H326" s="8"/>
      <c r="I326" s="9">
        <f>I328</f>
        <v>5774.46</v>
      </c>
      <c r="J326" s="554">
        <f>J328</f>
        <v>2142.2999999999997</v>
      </c>
      <c r="K326" s="554">
        <f>K328</f>
        <v>2019.2</v>
      </c>
      <c r="L326" s="305"/>
    </row>
    <row r="327" spans="1:17">
      <c r="A327" s="165" t="s">
        <v>313</v>
      </c>
      <c r="B327" s="8" t="s">
        <v>153</v>
      </c>
      <c r="C327" s="8" t="s">
        <v>123</v>
      </c>
      <c r="D327" s="8" t="s">
        <v>150</v>
      </c>
      <c r="E327" s="8" t="s">
        <v>89</v>
      </c>
      <c r="F327" s="8" t="s">
        <v>123</v>
      </c>
      <c r="G327" s="8" t="s">
        <v>193</v>
      </c>
      <c r="H327" s="8" t="s">
        <v>308</v>
      </c>
      <c r="I327" s="9">
        <f>I328</f>
        <v>5774.46</v>
      </c>
      <c r="J327" s="554">
        <f>J328</f>
        <v>2142.2999999999997</v>
      </c>
      <c r="K327" s="554">
        <f>K328</f>
        <v>2019.2</v>
      </c>
      <c r="L327" s="305"/>
    </row>
    <row r="328" spans="1:17" ht="21.6" customHeight="1">
      <c r="A328" s="157" t="s">
        <v>328</v>
      </c>
      <c r="B328" s="8" t="s">
        <v>153</v>
      </c>
      <c r="C328" s="8" t="s">
        <v>123</v>
      </c>
      <c r="D328" s="8" t="s">
        <v>150</v>
      </c>
      <c r="E328" s="8" t="s">
        <v>89</v>
      </c>
      <c r="F328" s="8" t="s">
        <v>123</v>
      </c>
      <c r="G328" s="8" t="s">
        <v>193</v>
      </c>
      <c r="H328" s="8" t="s">
        <v>315</v>
      </c>
      <c r="I328" s="9">
        <f>'прил 3'!J394</f>
        <v>5774.46</v>
      </c>
      <c r="J328" s="9">
        <f>'прил 3'!K394</f>
        <v>2142.2999999999997</v>
      </c>
      <c r="K328" s="9">
        <f>'прил 3'!L394</f>
        <v>2019.2</v>
      </c>
      <c r="L328" s="305"/>
    </row>
    <row r="329" spans="1:17" ht="30" customHeight="1">
      <c r="A329" s="108" t="s">
        <v>46</v>
      </c>
      <c r="B329" s="8" t="s">
        <v>153</v>
      </c>
      <c r="C329" s="8" t="s">
        <v>123</v>
      </c>
      <c r="D329" s="8" t="s">
        <v>150</v>
      </c>
      <c r="E329" s="8" t="s">
        <v>89</v>
      </c>
      <c r="F329" s="8" t="s">
        <v>148</v>
      </c>
      <c r="G329" s="8"/>
      <c r="H329" s="8"/>
      <c r="I329" s="9">
        <f>I333+I330</f>
        <v>2155.96929</v>
      </c>
      <c r="J329" s="9">
        <f>J333+J330</f>
        <v>2157</v>
      </c>
      <c r="K329" s="9">
        <f>K333+K330</f>
        <v>2157</v>
      </c>
      <c r="L329" s="305"/>
    </row>
    <row r="330" spans="1:17" s="29" customFormat="1" ht="44.45" customHeight="1">
      <c r="A330" s="50" t="s">
        <v>339</v>
      </c>
      <c r="B330" s="8" t="s">
        <v>153</v>
      </c>
      <c r="C330" s="8" t="s">
        <v>123</v>
      </c>
      <c r="D330" s="8" t="s">
        <v>150</v>
      </c>
      <c r="E330" s="8" t="s">
        <v>89</v>
      </c>
      <c r="F330" s="8" t="s">
        <v>148</v>
      </c>
      <c r="G330" s="8" t="s">
        <v>65</v>
      </c>
      <c r="H330" s="8"/>
      <c r="I330" s="9">
        <f t="shared" ref="I330:K331" si="46">I331</f>
        <v>7</v>
      </c>
      <c r="J330" s="554">
        <f t="shared" si="46"/>
        <v>7</v>
      </c>
      <c r="K330" s="554">
        <f t="shared" si="46"/>
        <v>7</v>
      </c>
      <c r="L330" s="345"/>
      <c r="M330" s="248"/>
      <c r="N330" s="196"/>
      <c r="O330" s="346"/>
      <c r="Q330" s="60"/>
    </row>
    <row r="331" spans="1:17" s="29" customFormat="1" ht="46.15" customHeight="1">
      <c r="A331" s="147" t="s">
        <v>313</v>
      </c>
      <c r="B331" s="8" t="s">
        <v>153</v>
      </c>
      <c r="C331" s="8" t="s">
        <v>123</v>
      </c>
      <c r="D331" s="8" t="s">
        <v>150</v>
      </c>
      <c r="E331" s="8" t="s">
        <v>89</v>
      </c>
      <c r="F331" s="8" t="s">
        <v>148</v>
      </c>
      <c r="G331" s="8" t="s">
        <v>65</v>
      </c>
      <c r="H331" s="8" t="s">
        <v>308</v>
      </c>
      <c r="I331" s="9">
        <f t="shared" si="46"/>
        <v>7</v>
      </c>
      <c r="J331" s="554">
        <f t="shared" si="46"/>
        <v>7</v>
      </c>
      <c r="K331" s="554">
        <f t="shared" si="46"/>
        <v>7</v>
      </c>
      <c r="L331" s="345"/>
      <c r="M331" s="248"/>
      <c r="N331" s="196"/>
      <c r="O331" s="346"/>
      <c r="Q331" s="60"/>
    </row>
    <row r="332" spans="1:17" s="29" customFormat="1" ht="22.9" customHeight="1">
      <c r="A332" s="157" t="s">
        <v>328</v>
      </c>
      <c r="B332" s="8" t="s">
        <v>153</v>
      </c>
      <c r="C332" s="8" t="s">
        <v>123</v>
      </c>
      <c r="D332" s="8" t="s">
        <v>150</v>
      </c>
      <c r="E332" s="8" t="s">
        <v>89</v>
      </c>
      <c r="F332" s="8" t="s">
        <v>148</v>
      </c>
      <c r="G332" s="8" t="s">
        <v>65</v>
      </c>
      <c r="H332" s="8" t="s">
        <v>315</v>
      </c>
      <c r="I332" s="9">
        <f>'прил 3'!J398</f>
        <v>7</v>
      </c>
      <c r="J332" s="9">
        <f>'прил 3'!K398</f>
        <v>7</v>
      </c>
      <c r="K332" s="9">
        <f>'прил 3'!L398</f>
        <v>7</v>
      </c>
      <c r="L332" s="345"/>
      <c r="M332" s="343"/>
      <c r="N332" s="196"/>
      <c r="O332" s="346"/>
      <c r="Q332" s="60"/>
    </row>
    <row r="333" spans="1:17">
      <c r="A333" s="108" t="s">
        <v>144</v>
      </c>
      <c r="B333" s="8" t="s">
        <v>153</v>
      </c>
      <c r="C333" s="8" t="s">
        <v>123</v>
      </c>
      <c r="D333" s="8" t="s">
        <v>150</v>
      </c>
      <c r="E333" s="8" t="s">
        <v>89</v>
      </c>
      <c r="F333" s="8" t="s">
        <v>148</v>
      </c>
      <c r="G333" s="8" t="s">
        <v>191</v>
      </c>
      <c r="H333" s="8"/>
      <c r="I333" s="9">
        <f t="shared" ref="I333:K334" si="47">I334</f>
        <v>2148.96929</v>
      </c>
      <c r="J333" s="9">
        <f t="shared" si="47"/>
        <v>2150</v>
      </c>
      <c r="K333" s="9">
        <f t="shared" si="47"/>
        <v>2150</v>
      </c>
      <c r="L333" s="305"/>
    </row>
    <row r="334" spans="1:17">
      <c r="A334" s="165" t="s">
        <v>313</v>
      </c>
      <c r="B334" s="8" t="s">
        <v>153</v>
      </c>
      <c r="C334" s="8" t="s">
        <v>123</v>
      </c>
      <c r="D334" s="8" t="s">
        <v>150</v>
      </c>
      <c r="E334" s="8" t="s">
        <v>89</v>
      </c>
      <c r="F334" s="8" t="s">
        <v>148</v>
      </c>
      <c r="G334" s="8" t="s">
        <v>191</v>
      </c>
      <c r="H334" s="8" t="s">
        <v>308</v>
      </c>
      <c r="I334" s="9">
        <f t="shared" si="47"/>
        <v>2148.96929</v>
      </c>
      <c r="J334" s="554">
        <f t="shared" si="47"/>
        <v>2150</v>
      </c>
      <c r="K334" s="554">
        <f t="shared" si="47"/>
        <v>2150</v>
      </c>
      <c r="L334" s="305"/>
    </row>
    <row r="335" spans="1:17">
      <c r="A335" s="157" t="s">
        <v>328</v>
      </c>
      <c r="B335" s="8" t="s">
        <v>153</v>
      </c>
      <c r="C335" s="8" t="s">
        <v>123</v>
      </c>
      <c r="D335" s="8" t="s">
        <v>150</v>
      </c>
      <c r="E335" s="8" t="s">
        <v>89</v>
      </c>
      <c r="F335" s="8" t="s">
        <v>148</v>
      </c>
      <c r="G335" s="8" t="s">
        <v>191</v>
      </c>
      <c r="H335" s="8" t="s">
        <v>315</v>
      </c>
      <c r="I335" s="9">
        <f>'прил 3'!J401</f>
        <v>2148.96929</v>
      </c>
      <c r="J335" s="9">
        <f>'прил 3'!K401</f>
        <v>2150</v>
      </c>
      <c r="K335" s="9">
        <f>'прил 3'!L401</f>
        <v>2150</v>
      </c>
      <c r="L335" s="305"/>
    </row>
    <row r="336" spans="1:17" s="29" customFormat="1" ht="58.9" customHeight="1">
      <c r="A336" s="157" t="s">
        <v>589</v>
      </c>
      <c r="B336" s="8" t="s">
        <v>153</v>
      </c>
      <c r="C336" s="8" t="s">
        <v>123</v>
      </c>
      <c r="D336" s="8" t="s">
        <v>150</v>
      </c>
      <c r="E336" s="8" t="s">
        <v>89</v>
      </c>
      <c r="F336" s="8" t="s">
        <v>96</v>
      </c>
      <c r="G336" s="8"/>
      <c r="H336" s="8"/>
      <c r="I336" s="9">
        <f>I337</f>
        <v>404.04</v>
      </c>
      <c r="J336" s="9"/>
      <c r="K336" s="9"/>
      <c r="L336" s="9"/>
      <c r="M336" s="447"/>
      <c r="N336" s="196"/>
      <c r="O336" s="60"/>
      <c r="Q336" s="60"/>
    </row>
    <row r="337" spans="1:17" s="29" customFormat="1" ht="43.9" customHeight="1">
      <c r="A337" s="50" t="s">
        <v>590</v>
      </c>
      <c r="B337" s="8" t="s">
        <v>153</v>
      </c>
      <c r="C337" s="8" t="s">
        <v>123</v>
      </c>
      <c r="D337" s="8" t="s">
        <v>150</v>
      </c>
      <c r="E337" s="8" t="s">
        <v>89</v>
      </c>
      <c r="F337" s="8" t="s">
        <v>96</v>
      </c>
      <c r="G337" s="8" t="s">
        <v>591</v>
      </c>
      <c r="H337" s="8"/>
      <c r="I337" s="9">
        <f t="shared" ref="I337:L338" si="48">I338</f>
        <v>404.04</v>
      </c>
      <c r="J337" s="9">
        <f t="shared" si="48"/>
        <v>0</v>
      </c>
      <c r="K337" s="9">
        <f t="shared" si="48"/>
        <v>0</v>
      </c>
      <c r="L337" s="9">
        <f t="shared" si="48"/>
        <v>0</v>
      </c>
      <c r="M337" s="437"/>
      <c r="N337" s="196"/>
      <c r="O337" s="60"/>
      <c r="Q337" s="60"/>
    </row>
    <row r="338" spans="1:17" s="29" customFormat="1" ht="40.5" customHeight="1">
      <c r="A338" s="147" t="s">
        <v>313</v>
      </c>
      <c r="B338" s="8" t="s">
        <v>153</v>
      </c>
      <c r="C338" s="8" t="s">
        <v>123</v>
      </c>
      <c r="D338" s="8" t="s">
        <v>150</v>
      </c>
      <c r="E338" s="8" t="s">
        <v>89</v>
      </c>
      <c r="F338" s="8" t="s">
        <v>96</v>
      </c>
      <c r="G338" s="8" t="s">
        <v>591</v>
      </c>
      <c r="H338" s="8" t="s">
        <v>308</v>
      </c>
      <c r="I338" s="9">
        <f t="shared" si="48"/>
        <v>404.04</v>
      </c>
      <c r="J338" s="9">
        <f t="shared" si="48"/>
        <v>0</v>
      </c>
      <c r="K338" s="9">
        <f t="shared" si="48"/>
        <v>0</v>
      </c>
      <c r="L338" s="9">
        <f t="shared" si="48"/>
        <v>0</v>
      </c>
      <c r="M338" s="437"/>
      <c r="N338" s="196"/>
      <c r="O338" s="60"/>
      <c r="Q338" s="60"/>
    </row>
    <row r="339" spans="1:17" s="29" customFormat="1" ht="22.9" customHeight="1">
      <c r="A339" s="157" t="s">
        <v>328</v>
      </c>
      <c r="B339" s="8" t="s">
        <v>153</v>
      </c>
      <c r="C339" s="8" t="s">
        <v>123</v>
      </c>
      <c r="D339" s="8" t="s">
        <v>150</v>
      </c>
      <c r="E339" s="8" t="s">
        <v>89</v>
      </c>
      <c r="F339" s="8" t="s">
        <v>96</v>
      </c>
      <c r="G339" s="8" t="s">
        <v>591</v>
      </c>
      <c r="H339" s="8" t="s">
        <v>315</v>
      </c>
      <c r="I339" s="9">
        <v>404.04</v>
      </c>
      <c r="J339" s="9"/>
      <c r="K339" s="9"/>
      <c r="L339" s="9"/>
      <c r="M339" s="447">
        <v>404.04</v>
      </c>
      <c r="N339" s="196"/>
      <c r="O339" s="60"/>
      <c r="Q339" s="60"/>
    </row>
    <row r="340" spans="1:17" s="29" customFormat="1" ht="29.45" customHeight="1">
      <c r="A340" s="157" t="s">
        <v>595</v>
      </c>
      <c r="B340" s="8" t="s">
        <v>153</v>
      </c>
      <c r="C340" s="8" t="s">
        <v>123</v>
      </c>
      <c r="D340" s="8" t="s">
        <v>150</v>
      </c>
      <c r="E340" s="8" t="s">
        <v>89</v>
      </c>
      <c r="F340" s="8" t="s">
        <v>593</v>
      </c>
      <c r="G340" s="8"/>
      <c r="H340" s="8"/>
      <c r="I340" s="9">
        <f>I341</f>
        <v>103.07153</v>
      </c>
      <c r="J340" s="9"/>
      <c r="K340" s="9"/>
      <c r="L340" s="9"/>
      <c r="M340" s="447"/>
      <c r="N340" s="196"/>
      <c r="O340" s="60"/>
      <c r="Q340" s="60"/>
    </row>
    <row r="341" spans="1:17" s="29" customFormat="1" ht="28.9" customHeight="1">
      <c r="A341" s="50" t="s">
        <v>596</v>
      </c>
      <c r="B341" s="8" t="s">
        <v>153</v>
      </c>
      <c r="C341" s="8" t="s">
        <v>123</v>
      </c>
      <c r="D341" s="8" t="s">
        <v>150</v>
      </c>
      <c r="E341" s="8" t="s">
        <v>89</v>
      </c>
      <c r="F341" s="8" t="s">
        <v>593</v>
      </c>
      <c r="G341" s="8" t="s">
        <v>594</v>
      </c>
      <c r="H341" s="8"/>
      <c r="I341" s="9">
        <f t="shared" ref="I341:L342" si="49">I342</f>
        <v>103.07153</v>
      </c>
      <c r="J341" s="9">
        <f t="shared" si="49"/>
        <v>0</v>
      </c>
      <c r="K341" s="9">
        <f t="shared" si="49"/>
        <v>0</v>
      </c>
      <c r="L341" s="9">
        <f t="shared" si="49"/>
        <v>0</v>
      </c>
      <c r="M341" s="437"/>
      <c r="N341" s="196"/>
      <c r="O341" s="60"/>
      <c r="Q341" s="60"/>
    </row>
    <row r="342" spans="1:17" s="29" customFormat="1" ht="40.5" customHeight="1">
      <c r="A342" s="147" t="s">
        <v>313</v>
      </c>
      <c r="B342" s="8" t="s">
        <v>153</v>
      </c>
      <c r="C342" s="8" t="s">
        <v>123</v>
      </c>
      <c r="D342" s="8" t="s">
        <v>150</v>
      </c>
      <c r="E342" s="8" t="s">
        <v>89</v>
      </c>
      <c r="F342" s="8" t="s">
        <v>593</v>
      </c>
      <c r="G342" s="8" t="s">
        <v>594</v>
      </c>
      <c r="H342" s="8" t="s">
        <v>308</v>
      </c>
      <c r="I342" s="9">
        <f t="shared" si="49"/>
        <v>103.07153</v>
      </c>
      <c r="J342" s="9">
        <f t="shared" si="49"/>
        <v>0</v>
      </c>
      <c r="K342" s="9">
        <f t="shared" si="49"/>
        <v>0</v>
      </c>
      <c r="L342" s="9">
        <f t="shared" si="49"/>
        <v>0</v>
      </c>
      <c r="M342" s="437"/>
      <c r="N342" s="196"/>
      <c r="O342" s="60"/>
      <c r="Q342" s="60"/>
    </row>
    <row r="343" spans="1:17" s="29" customFormat="1" ht="22.9" customHeight="1">
      <c r="A343" s="157" t="s">
        <v>328</v>
      </c>
      <c r="B343" s="8" t="s">
        <v>153</v>
      </c>
      <c r="C343" s="8" t="s">
        <v>123</v>
      </c>
      <c r="D343" s="8" t="s">
        <v>150</v>
      </c>
      <c r="E343" s="8" t="s">
        <v>89</v>
      </c>
      <c r="F343" s="8" t="s">
        <v>593</v>
      </c>
      <c r="G343" s="8" t="s">
        <v>594</v>
      </c>
      <c r="H343" s="8" t="s">
        <v>315</v>
      </c>
      <c r="I343" s="9">
        <v>103.07153</v>
      </c>
      <c r="J343" s="9"/>
      <c r="K343" s="9"/>
      <c r="L343" s="9"/>
      <c r="M343" s="447">
        <v>103.07153</v>
      </c>
      <c r="N343" s="196"/>
      <c r="O343" s="60"/>
      <c r="Q343" s="60"/>
    </row>
    <row r="344" spans="1:17" s="29" customFormat="1">
      <c r="A344" s="108" t="s">
        <v>229</v>
      </c>
      <c r="B344" s="8" t="s">
        <v>153</v>
      </c>
      <c r="C344" s="8" t="s">
        <v>124</v>
      </c>
      <c r="D344" s="8"/>
      <c r="E344" s="8"/>
      <c r="F344" s="8"/>
      <c r="G344" s="8"/>
      <c r="H344" s="8"/>
      <c r="I344" s="554">
        <f t="shared" ref="I344:K345" si="50">I345</f>
        <v>1413.4</v>
      </c>
      <c r="J344" s="554">
        <f t="shared" si="50"/>
        <v>1008.1</v>
      </c>
      <c r="K344" s="554">
        <f t="shared" si="50"/>
        <v>1008.1</v>
      </c>
      <c r="L344" s="335"/>
      <c r="M344" s="37"/>
      <c r="N344" s="346"/>
      <c r="O344" s="13"/>
      <c r="P344" s="60"/>
    </row>
    <row r="345" spans="1:17" s="29" customFormat="1" ht="39.6" customHeight="1">
      <c r="A345" s="181" t="s">
        <v>457</v>
      </c>
      <c r="B345" s="8" t="s">
        <v>153</v>
      </c>
      <c r="C345" s="8" t="s">
        <v>124</v>
      </c>
      <c r="D345" s="8" t="s">
        <v>150</v>
      </c>
      <c r="E345" s="8"/>
      <c r="F345" s="8"/>
      <c r="G345" s="8"/>
      <c r="H345" s="8"/>
      <c r="I345" s="554">
        <f t="shared" si="50"/>
        <v>1413.4</v>
      </c>
      <c r="J345" s="554">
        <f t="shared" si="50"/>
        <v>1008.1</v>
      </c>
      <c r="K345" s="554">
        <f t="shared" si="50"/>
        <v>1008.1</v>
      </c>
      <c r="L345" s="349"/>
      <c r="M345" s="37"/>
      <c r="N345" s="346"/>
      <c r="O345" s="13"/>
      <c r="P345" s="60"/>
    </row>
    <row r="346" spans="1:17" s="29" customFormat="1" ht="27" customHeight="1">
      <c r="A346" s="186" t="s">
        <v>9</v>
      </c>
      <c r="B346" s="8" t="s">
        <v>153</v>
      </c>
      <c r="C346" s="8" t="s">
        <v>124</v>
      </c>
      <c r="D346" s="8" t="s">
        <v>150</v>
      </c>
      <c r="E346" s="8" t="s">
        <v>89</v>
      </c>
      <c r="F346" s="8" t="s">
        <v>123</v>
      </c>
      <c r="G346" s="8"/>
      <c r="H346" s="8"/>
      <c r="I346" s="554">
        <f t="shared" ref="I346:K348" si="51">I347</f>
        <v>1413.4</v>
      </c>
      <c r="J346" s="554">
        <f t="shared" si="51"/>
        <v>1008.1</v>
      </c>
      <c r="K346" s="554">
        <f t="shared" si="51"/>
        <v>1008.1</v>
      </c>
      <c r="L346" s="305"/>
      <c r="M346" s="37"/>
      <c r="N346" s="346"/>
      <c r="O346" s="13"/>
      <c r="P346" s="60"/>
    </row>
    <row r="347" spans="1:17" s="29" customFormat="1">
      <c r="A347" s="50" t="s">
        <v>71</v>
      </c>
      <c r="B347" s="8" t="s">
        <v>153</v>
      </c>
      <c r="C347" s="8" t="s">
        <v>124</v>
      </c>
      <c r="D347" s="8" t="s">
        <v>150</v>
      </c>
      <c r="E347" s="8" t="s">
        <v>89</v>
      </c>
      <c r="F347" s="8" t="s">
        <v>123</v>
      </c>
      <c r="G347" s="8" t="s">
        <v>70</v>
      </c>
      <c r="H347" s="8"/>
      <c r="I347" s="554">
        <f t="shared" si="51"/>
        <v>1413.4</v>
      </c>
      <c r="J347" s="554">
        <f t="shared" si="51"/>
        <v>1008.1</v>
      </c>
      <c r="K347" s="554">
        <f t="shared" si="51"/>
        <v>1008.1</v>
      </c>
      <c r="L347" s="305"/>
      <c r="M347" s="58"/>
      <c r="N347" s="13"/>
      <c r="O347" s="13"/>
    </row>
    <row r="348" spans="1:17" s="29" customFormat="1" ht="56.25">
      <c r="A348" s="158" t="s">
        <v>286</v>
      </c>
      <c r="B348" s="8" t="s">
        <v>153</v>
      </c>
      <c r="C348" s="8" t="s">
        <v>124</v>
      </c>
      <c r="D348" s="8" t="s">
        <v>150</v>
      </c>
      <c r="E348" s="8" t="s">
        <v>89</v>
      </c>
      <c r="F348" s="8" t="s">
        <v>123</v>
      </c>
      <c r="G348" s="8" t="s">
        <v>70</v>
      </c>
      <c r="H348" s="8" t="s">
        <v>285</v>
      </c>
      <c r="I348" s="554">
        <f t="shared" si="51"/>
        <v>1413.4</v>
      </c>
      <c r="J348" s="554">
        <f t="shared" si="51"/>
        <v>1008.1</v>
      </c>
      <c r="K348" s="554">
        <f t="shared" si="51"/>
        <v>1008.1</v>
      </c>
      <c r="L348" s="335"/>
      <c r="M348" s="58"/>
      <c r="N348" s="13"/>
      <c r="O348" s="13"/>
    </row>
    <row r="349" spans="1:17" s="29" customFormat="1">
      <c r="A349" s="162" t="s">
        <v>312</v>
      </c>
      <c r="B349" s="8" t="s">
        <v>153</v>
      </c>
      <c r="C349" s="8" t="s">
        <v>124</v>
      </c>
      <c r="D349" s="8" t="s">
        <v>150</v>
      </c>
      <c r="E349" s="8" t="s">
        <v>89</v>
      </c>
      <c r="F349" s="8" t="s">
        <v>123</v>
      </c>
      <c r="G349" s="8" t="s">
        <v>70</v>
      </c>
      <c r="H349" s="8" t="s">
        <v>305</v>
      </c>
      <c r="I349" s="554">
        <f>'прил 3'!J415</f>
        <v>1413.4</v>
      </c>
      <c r="J349" s="554">
        <f>'прил 3'!K415</f>
        <v>1008.1</v>
      </c>
      <c r="K349" s="554">
        <f>'прил 3'!L415</f>
        <v>1008.1</v>
      </c>
      <c r="L349" s="335"/>
      <c r="M349" s="58"/>
      <c r="N349" s="13"/>
      <c r="O349" s="13"/>
    </row>
    <row r="350" spans="1:17">
      <c r="A350" s="108" t="s">
        <v>145</v>
      </c>
      <c r="B350" s="8" t="s">
        <v>149</v>
      </c>
      <c r="C350" s="8"/>
      <c r="D350" s="8"/>
      <c r="E350" s="8"/>
      <c r="F350" s="8"/>
      <c r="G350" s="8"/>
      <c r="H350" s="8"/>
      <c r="I350" s="9">
        <f>I351+I358+I387</f>
        <v>8397.0649999999987</v>
      </c>
      <c r="J350" s="9">
        <f>J351+J358+J387</f>
        <v>8242.43</v>
      </c>
      <c r="K350" s="9">
        <f>K351+K358+K387</f>
        <v>7959.73</v>
      </c>
      <c r="L350" s="305"/>
    </row>
    <row r="351" spans="1:17">
      <c r="A351" s="108" t="s">
        <v>98</v>
      </c>
      <c r="B351" s="8" t="s">
        <v>149</v>
      </c>
      <c r="C351" s="8" t="s">
        <v>123</v>
      </c>
      <c r="D351" s="8"/>
      <c r="E351" s="8"/>
      <c r="F351" s="8"/>
      <c r="G351" s="8"/>
      <c r="H351" s="8"/>
      <c r="I351" s="9">
        <f t="shared" ref="I351:K352" si="52">I352</f>
        <v>558</v>
      </c>
      <c r="J351" s="554">
        <f t="shared" si="52"/>
        <v>558</v>
      </c>
      <c r="K351" s="554">
        <f t="shared" si="52"/>
        <v>558</v>
      </c>
      <c r="L351" s="305"/>
    </row>
    <row r="352" spans="1:17" ht="37.5">
      <c r="A352" s="163" t="s">
        <v>462</v>
      </c>
      <c r="B352" s="8" t="s">
        <v>149</v>
      </c>
      <c r="C352" s="8" t="s">
        <v>123</v>
      </c>
      <c r="D352" s="8" t="s">
        <v>147</v>
      </c>
      <c r="E352" s="8"/>
      <c r="F352" s="8"/>
      <c r="G352" s="8"/>
      <c r="H352" s="8"/>
      <c r="I352" s="9">
        <f t="shared" si="52"/>
        <v>558</v>
      </c>
      <c r="J352" s="554">
        <f t="shared" si="52"/>
        <v>558</v>
      </c>
      <c r="K352" s="554">
        <f t="shared" si="52"/>
        <v>558</v>
      </c>
    </row>
    <row r="353" spans="1:16" ht="28.9" customHeight="1">
      <c r="A353" s="193" t="s">
        <v>13</v>
      </c>
      <c r="B353" s="8" t="s">
        <v>149</v>
      </c>
      <c r="C353" s="8" t="s">
        <v>123</v>
      </c>
      <c r="D353" s="8" t="s">
        <v>147</v>
      </c>
      <c r="E353" s="8" t="s">
        <v>112</v>
      </c>
      <c r="F353" s="8"/>
      <c r="G353" s="8"/>
      <c r="H353" s="8"/>
      <c r="I353" s="9">
        <f>I355</f>
        <v>558</v>
      </c>
      <c r="J353" s="554">
        <f>J355</f>
        <v>558</v>
      </c>
      <c r="K353" s="554">
        <f>K355</f>
        <v>558</v>
      </c>
      <c r="L353" s="305"/>
    </row>
    <row r="354" spans="1:16" ht="37.5">
      <c r="A354" s="181" t="s">
        <v>12</v>
      </c>
      <c r="B354" s="8" t="s">
        <v>149</v>
      </c>
      <c r="C354" s="8" t="s">
        <v>123</v>
      </c>
      <c r="D354" s="8" t="s">
        <v>147</v>
      </c>
      <c r="E354" s="8" t="s">
        <v>112</v>
      </c>
      <c r="F354" s="8" t="s">
        <v>123</v>
      </c>
      <c r="G354" s="8"/>
      <c r="H354" s="8"/>
      <c r="I354" s="9">
        <f t="shared" ref="I354:K356" si="53">I355</f>
        <v>558</v>
      </c>
      <c r="J354" s="554">
        <f t="shared" si="53"/>
        <v>558</v>
      </c>
      <c r="K354" s="554">
        <f t="shared" si="53"/>
        <v>558</v>
      </c>
      <c r="L354" s="305"/>
    </row>
    <row r="355" spans="1:16" ht="37.5">
      <c r="A355" s="108" t="s">
        <v>1</v>
      </c>
      <c r="B355" s="8" t="s">
        <v>149</v>
      </c>
      <c r="C355" s="8" t="s">
        <v>123</v>
      </c>
      <c r="D355" s="8" t="s">
        <v>147</v>
      </c>
      <c r="E355" s="8" t="s">
        <v>112</v>
      </c>
      <c r="F355" s="8" t="s">
        <v>123</v>
      </c>
      <c r="G355" s="8" t="s">
        <v>180</v>
      </c>
      <c r="H355" s="8"/>
      <c r="I355" s="9">
        <f t="shared" si="53"/>
        <v>558</v>
      </c>
      <c r="J355" s="554">
        <f t="shared" si="53"/>
        <v>558</v>
      </c>
      <c r="K355" s="554">
        <f t="shared" si="53"/>
        <v>558</v>
      </c>
    </row>
    <row r="356" spans="1:16">
      <c r="A356" s="450" t="s">
        <v>297</v>
      </c>
      <c r="B356" s="8" t="s">
        <v>149</v>
      </c>
      <c r="C356" s="8" t="s">
        <v>123</v>
      </c>
      <c r="D356" s="8" t="s">
        <v>147</v>
      </c>
      <c r="E356" s="8" t="s">
        <v>112</v>
      </c>
      <c r="F356" s="8" t="s">
        <v>123</v>
      </c>
      <c r="G356" s="8" t="s">
        <v>180</v>
      </c>
      <c r="H356" s="8" t="s">
        <v>296</v>
      </c>
      <c r="I356" s="9">
        <f t="shared" si="53"/>
        <v>558</v>
      </c>
      <c r="J356" s="554">
        <f t="shared" si="53"/>
        <v>558</v>
      </c>
      <c r="K356" s="554">
        <f t="shared" si="53"/>
        <v>558</v>
      </c>
    </row>
    <row r="357" spans="1:16">
      <c r="A357" s="166" t="s">
        <v>299</v>
      </c>
      <c r="B357" s="8" t="s">
        <v>149</v>
      </c>
      <c r="C357" s="8" t="s">
        <v>123</v>
      </c>
      <c r="D357" s="8" t="s">
        <v>147</v>
      </c>
      <c r="E357" s="8" t="s">
        <v>112</v>
      </c>
      <c r="F357" s="8" t="s">
        <v>123</v>
      </c>
      <c r="G357" s="8" t="s">
        <v>180</v>
      </c>
      <c r="H357" s="8" t="s">
        <v>298</v>
      </c>
      <c r="I357" s="9">
        <f>'прил 3'!J207</f>
        <v>558</v>
      </c>
      <c r="J357" s="9">
        <f>'прил 3'!K207</f>
        <v>558</v>
      </c>
      <c r="K357" s="9">
        <f>'прил 3'!L207</f>
        <v>558</v>
      </c>
    </row>
    <row r="358" spans="1:16">
      <c r="A358" s="108" t="s">
        <v>155</v>
      </c>
      <c r="B358" s="8" t="s">
        <v>149</v>
      </c>
      <c r="C358" s="8" t="s">
        <v>147</v>
      </c>
      <c r="D358" s="8"/>
      <c r="E358" s="8"/>
      <c r="F358" s="8"/>
      <c r="G358" s="8"/>
      <c r="H358" s="8"/>
      <c r="I358" s="9">
        <f>I359+I381+I375</f>
        <v>4173.7999999999993</v>
      </c>
      <c r="J358" s="9">
        <f>J359+J381</f>
        <v>1714.3</v>
      </c>
      <c r="K358" s="9">
        <f>K359+K381</f>
        <v>1431.6</v>
      </c>
      <c r="L358" s="305"/>
    </row>
    <row r="359" spans="1:16" ht="37.5">
      <c r="A359" s="163" t="s">
        <v>477</v>
      </c>
      <c r="B359" s="8" t="s">
        <v>149</v>
      </c>
      <c r="C359" s="8" t="s">
        <v>147</v>
      </c>
      <c r="D359" s="8" t="s">
        <v>148</v>
      </c>
      <c r="E359" s="8"/>
      <c r="F359" s="8"/>
      <c r="G359" s="8"/>
      <c r="H359" s="8"/>
      <c r="I359" s="9">
        <f>I360+I367+I371</f>
        <v>2024.7</v>
      </c>
      <c r="J359" s="554">
        <f>J360</f>
        <v>1101</v>
      </c>
      <c r="K359" s="554">
        <f>K360</f>
        <v>919</v>
      </c>
      <c r="L359" s="349"/>
    </row>
    <row r="360" spans="1:16" ht="22.9" customHeight="1">
      <c r="A360" s="186" t="s">
        <v>318</v>
      </c>
      <c r="B360" s="8" t="s">
        <v>149</v>
      </c>
      <c r="C360" s="8" t="s">
        <v>147</v>
      </c>
      <c r="D360" s="8" t="s">
        <v>148</v>
      </c>
      <c r="E360" s="8" t="s">
        <v>89</v>
      </c>
      <c r="F360" s="8" t="s">
        <v>148</v>
      </c>
      <c r="G360" s="8"/>
      <c r="H360" s="8"/>
      <c r="I360" s="9">
        <f>I372+I361</f>
        <v>1618</v>
      </c>
      <c r="J360" s="554">
        <f>J372+J361</f>
        <v>1101</v>
      </c>
      <c r="K360" s="554">
        <f>K372+K361</f>
        <v>919</v>
      </c>
      <c r="L360" s="305"/>
    </row>
    <row r="361" spans="1:16" s="29" customFormat="1" ht="59.45" customHeight="1">
      <c r="A361" s="50" t="s">
        <v>67</v>
      </c>
      <c r="B361" s="8" t="s">
        <v>149</v>
      </c>
      <c r="C361" s="8" t="s">
        <v>147</v>
      </c>
      <c r="D361" s="8" t="s">
        <v>148</v>
      </c>
      <c r="E361" s="8" t="s">
        <v>89</v>
      </c>
      <c r="F361" s="8" t="s">
        <v>148</v>
      </c>
      <c r="G361" s="8" t="s">
        <v>3</v>
      </c>
      <c r="H361" s="8"/>
      <c r="I361" s="9">
        <f>I363</f>
        <v>47</v>
      </c>
      <c r="J361" s="9">
        <f>J363</f>
        <v>47</v>
      </c>
      <c r="K361" s="9">
        <f>K363</f>
        <v>47</v>
      </c>
      <c r="L361" s="345"/>
      <c r="M361" s="58"/>
      <c r="N361" s="347"/>
      <c r="O361" s="13"/>
      <c r="P361" s="208"/>
    </row>
    <row r="362" spans="1:16" s="29" customFormat="1">
      <c r="A362" s="165" t="s">
        <v>313</v>
      </c>
      <c r="B362" s="8" t="s">
        <v>149</v>
      </c>
      <c r="C362" s="8" t="s">
        <v>147</v>
      </c>
      <c r="D362" s="8" t="s">
        <v>148</v>
      </c>
      <c r="E362" s="8" t="s">
        <v>89</v>
      </c>
      <c r="F362" s="8" t="s">
        <v>148</v>
      </c>
      <c r="G362" s="8" t="s">
        <v>3</v>
      </c>
      <c r="H362" s="8" t="s">
        <v>308</v>
      </c>
      <c r="I362" s="9">
        <f>I363</f>
        <v>47</v>
      </c>
      <c r="J362" s="9">
        <f>J363</f>
        <v>47</v>
      </c>
      <c r="K362" s="9">
        <f>K363</f>
        <v>47</v>
      </c>
      <c r="L362" s="337"/>
      <c r="M362" s="58"/>
      <c r="N362" s="347"/>
      <c r="O362" s="13"/>
      <c r="P362" s="208"/>
    </row>
    <row r="363" spans="1:16" s="29" customFormat="1">
      <c r="A363" s="157" t="s">
        <v>328</v>
      </c>
      <c r="B363" s="8" t="s">
        <v>149</v>
      </c>
      <c r="C363" s="8" t="s">
        <v>147</v>
      </c>
      <c r="D363" s="8" t="s">
        <v>148</v>
      </c>
      <c r="E363" s="8" t="s">
        <v>89</v>
      </c>
      <c r="F363" s="8" t="s">
        <v>148</v>
      </c>
      <c r="G363" s="8" t="s">
        <v>3</v>
      </c>
      <c r="H363" s="8" t="s">
        <v>315</v>
      </c>
      <c r="I363" s="9">
        <f>'прил 3'!J422</f>
        <v>47</v>
      </c>
      <c r="J363" s="9">
        <f>'прил 3'!K422</f>
        <v>47</v>
      </c>
      <c r="K363" s="9">
        <f>'прил 3'!L422</f>
        <v>47</v>
      </c>
      <c r="L363" s="337"/>
      <c r="M363" s="58"/>
      <c r="N363" s="347"/>
      <c r="O363" s="13"/>
      <c r="P363" s="208"/>
    </row>
    <row r="364" spans="1:16" s="29" customFormat="1" ht="81" customHeight="1">
      <c r="A364" s="157" t="s">
        <v>597</v>
      </c>
      <c r="B364" s="8" t="s">
        <v>149</v>
      </c>
      <c r="C364" s="8" t="s">
        <v>147</v>
      </c>
      <c r="D364" s="8" t="s">
        <v>148</v>
      </c>
      <c r="E364" s="8" t="s">
        <v>89</v>
      </c>
      <c r="F364" s="8" t="s">
        <v>149</v>
      </c>
      <c r="G364" s="8"/>
      <c r="H364" s="8"/>
      <c r="I364" s="9">
        <f>I365</f>
        <v>236.7</v>
      </c>
      <c r="J364" s="9"/>
      <c r="K364" s="9"/>
      <c r="L364" s="9"/>
      <c r="M364" s="439"/>
      <c r="N364" s="196"/>
    </row>
    <row r="365" spans="1:16" s="29" customFormat="1" ht="75" customHeight="1">
      <c r="A365" s="50" t="s">
        <v>598</v>
      </c>
      <c r="B365" s="8" t="s">
        <v>149</v>
      </c>
      <c r="C365" s="8" t="s">
        <v>147</v>
      </c>
      <c r="D365" s="8" t="s">
        <v>148</v>
      </c>
      <c r="E365" s="8" t="s">
        <v>89</v>
      </c>
      <c r="F365" s="8" t="s">
        <v>149</v>
      </c>
      <c r="G365" s="8" t="s">
        <v>599</v>
      </c>
      <c r="H365" s="8"/>
      <c r="I365" s="9">
        <f t="shared" ref="I365:L366" si="54">I366</f>
        <v>236.7</v>
      </c>
      <c r="J365" s="9">
        <f t="shared" si="54"/>
        <v>0</v>
      </c>
      <c r="K365" s="9">
        <f t="shared" si="54"/>
        <v>0</v>
      </c>
      <c r="L365" s="9">
        <f t="shared" si="54"/>
        <v>0</v>
      </c>
      <c r="M365" s="437"/>
      <c r="N365" s="196"/>
    </row>
    <row r="366" spans="1:16" s="29" customFormat="1" ht="37.5" customHeight="1">
      <c r="A366" s="50" t="s">
        <v>313</v>
      </c>
      <c r="B366" s="8" t="s">
        <v>149</v>
      </c>
      <c r="C366" s="8" t="s">
        <v>147</v>
      </c>
      <c r="D366" s="8" t="s">
        <v>148</v>
      </c>
      <c r="E366" s="8" t="s">
        <v>89</v>
      </c>
      <c r="F366" s="8" t="s">
        <v>149</v>
      </c>
      <c r="G366" s="8" t="s">
        <v>599</v>
      </c>
      <c r="H366" s="8" t="s">
        <v>308</v>
      </c>
      <c r="I366" s="9">
        <f t="shared" si="54"/>
        <v>236.7</v>
      </c>
      <c r="J366" s="9">
        <f t="shared" si="54"/>
        <v>0</v>
      </c>
      <c r="K366" s="9">
        <f t="shared" si="54"/>
        <v>0</v>
      </c>
      <c r="L366" s="9">
        <f t="shared" si="54"/>
        <v>0</v>
      </c>
      <c r="M366" s="437"/>
      <c r="N366" s="196"/>
      <c r="O366" s="29">
        <v>50.174999999999997</v>
      </c>
    </row>
    <row r="367" spans="1:16" s="29" customFormat="1" ht="24" customHeight="1">
      <c r="A367" s="157" t="s">
        <v>328</v>
      </c>
      <c r="B367" s="8" t="s">
        <v>149</v>
      </c>
      <c r="C367" s="8" t="s">
        <v>147</v>
      </c>
      <c r="D367" s="8" t="s">
        <v>148</v>
      </c>
      <c r="E367" s="8" t="s">
        <v>89</v>
      </c>
      <c r="F367" s="8" t="s">
        <v>149</v>
      </c>
      <c r="G367" s="8" t="s">
        <v>599</v>
      </c>
      <c r="H367" s="8" t="s">
        <v>315</v>
      </c>
      <c r="I367" s="9">
        <v>236.7</v>
      </c>
      <c r="J367" s="9">
        <v>0</v>
      </c>
      <c r="K367" s="9">
        <v>0</v>
      </c>
      <c r="L367" s="9">
        <v>0</v>
      </c>
      <c r="M367" s="439">
        <v>-59.825000000000003</v>
      </c>
      <c r="N367" s="196"/>
    </row>
    <row r="368" spans="1:16" s="29" customFormat="1" ht="61.15" customHeight="1">
      <c r="A368" s="157" t="s">
        <v>602</v>
      </c>
      <c r="B368" s="8" t="s">
        <v>149</v>
      </c>
      <c r="C368" s="8" t="s">
        <v>147</v>
      </c>
      <c r="D368" s="8" t="s">
        <v>148</v>
      </c>
      <c r="E368" s="8" t="s">
        <v>89</v>
      </c>
      <c r="F368" s="8" t="s">
        <v>222</v>
      </c>
      <c r="G368" s="8"/>
      <c r="H368" s="8"/>
      <c r="I368" s="9">
        <f>I369</f>
        <v>170</v>
      </c>
      <c r="J368" s="9"/>
      <c r="K368" s="9"/>
      <c r="L368" s="9"/>
      <c r="M368" s="439"/>
      <c r="N368" s="196"/>
    </row>
    <row r="369" spans="1:15" s="29" customFormat="1" ht="60.6" customHeight="1">
      <c r="A369" s="50" t="s">
        <v>600</v>
      </c>
      <c r="B369" s="8" t="s">
        <v>149</v>
      </c>
      <c r="C369" s="8" t="s">
        <v>147</v>
      </c>
      <c r="D369" s="8" t="s">
        <v>148</v>
      </c>
      <c r="E369" s="8" t="s">
        <v>89</v>
      </c>
      <c r="F369" s="8" t="s">
        <v>222</v>
      </c>
      <c r="G369" s="8" t="s">
        <v>601</v>
      </c>
      <c r="H369" s="8"/>
      <c r="I369" s="9">
        <f t="shared" ref="I369:L370" si="55">I370</f>
        <v>170</v>
      </c>
      <c r="J369" s="9">
        <f t="shared" si="55"/>
        <v>0</v>
      </c>
      <c r="K369" s="9">
        <f t="shared" si="55"/>
        <v>0</v>
      </c>
      <c r="L369" s="9">
        <f t="shared" si="55"/>
        <v>0</v>
      </c>
      <c r="M369" s="437"/>
      <c r="N369" s="196"/>
    </row>
    <row r="370" spans="1:15" s="29" customFormat="1" ht="37.5" customHeight="1">
      <c r="A370" s="50" t="s">
        <v>313</v>
      </c>
      <c r="B370" s="8" t="s">
        <v>149</v>
      </c>
      <c r="C370" s="8" t="s">
        <v>147</v>
      </c>
      <c r="D370" s="8" t="s">
        <v>148</v>
      </c>
      <c r="E370" s="8" t="s">
        <v>89</v>
      </c>
      <c r="F370" s="8" t="s">
        <v>222</v>
      </c>
      <c r="G370" s="8" t="s">
        <v>601</v>
      </c>
      <c r="H370" s="8" t="s">
        <v>308</v>
      </c>
      <c r="I370" s="9">
        <f t="shared" si="55"/>
        <v>170</v>
      </c>
      <c r="J370" s="9">
        <f t="shared" si="55"/>
        <v>0</v>
      </c>
      <c r="K370" s="9">
        <f t="shared" si="55"/>
        <v>0</v>
      </c>
      <c r="L370" s="9">
        <f t="shared" si="55"/>
        <v>0</v>
      </c>
      <c r="M370" s="437"/>
      <c r="N370" s="196"/>
      <c r="O370" s="29">
        <v>50.174999999999997</v>
      </c>
    </row>
    <row r="371" spans="1:15" s="29" customFormat="1" ht="24" customHeight="1">
      <c r="A371" s="157" t="s">
        <v>328</v>
      </c>
      <c r="B371" s="8" t="s">
        <v>149</v>
      </c>
      <c r="C371" s="8" t="s">
        <v>147</v>
      </c>
      <c r="D371" s="8" t="s">
        <v>148</v>
      </c>
      <c r="E371" s="8" t="s">
        <v>89</v>
      </c>
      <c r="F371" s="8" t="s">
        <v>222</v>
      </c>
      <c r="G371" s="8" t="s">
        <v>601</v>
      </c>
      <c r="H371" s="8" t="s">
        <v>315</v>
      </c>
      <c r="I371" s="9">
        <v>170</v>
      </c>
      <c r="J371" s="9">
        <v>0</v>
      </c>
      <c r="K371" s="9">
        <v>0</v>
      </c>
      <c r="L371" s="9">
        <v>0</v>
      </c>
      <c r="M371" s="439">
        <v>-59.825000000000003</v>
      </c>
      <c r="N371" s="196"/>
    </row>
    <row r="372" spans="1:15" s="29" customFormat="1" ht="56.25">
      <c r="A372" s="103" t="s">
        <v>281</v>
      </c>
      <c r="B372" s="8" t="s">
        <v>149</v>
      </c>
      <c r="C372" s="8" t="s">
        <v>147</v>
      </c>
      <c r="D372" s="8" t="s">
        <v>148</v>
      </c>
      <c r="E372" s="8" t="s">
        <v>89</v>
      </c>
      <c r="F372" s="8" t="s">
        <v>148</v>
      </c>
      <c r="G372" s="8" t="s">
        <v>187</v>
      </c>
      <c r="H372" s="8"/>
      <c r="I372" s="9">
        <f>I374</f>
        <v>1571</v>
      </c>
      <c r="J372" s="554">
        <f>J374</f>
        <v>1054</v>
      </c>
      <c r="K372" s="554">
        <f>K374</f>
        <v>872</v>
      </c>
      <c r="L372" s="335"/>
      <c r="M372" s="58"/>
      <c r="N372" s="13"/>
      <c r="O372" s="13"/>
    </row>
    <row r="373" spans="1:15" s="29" customFormat="1">
      <c r="A373" s="165" t="s">
        <v>313</v>
      </c>
      <c r="B373" s="8" t="s">
        <v>149</v>
      </c>
      <c r="C373" s="8" t="s">
        <v>147</v>
      </c>
      <c r="D373" s="8" t="s">
        <v>148</v>
      </c>
      <c r="E373" s="8" t="s">
        <v>89</v>
      </c>
      <c r="F373" s="8" t="s">
        <v>148</v>
      </c>
      <c r="G373" s="8" t="s">
        <v>187</v>
      </c>
      <c r="H373" s="8" t="s">
        <v>308</v>
      </c>
      <c r="I373" s="9">
        <f>I374</f>
        <v>1571</v>
      </c>
      <c r="J373" s="554">
        <f>J374</f>
        <v>1054</v>
      </c>
      <c r="K373" s="554">
        <f>K374</f>
        <v>872</v>
      </c>
      <c r="L373" s="335"/>
      <c r="M373" s="58"/>
      <c r="N373" s="13"/>
      <c r="O373" s="13"/>
    </row>
    <row r="374" spans="1:15" s="29" customFormat="1">
      <c r="A374" s="176" t="s">
        <v>328</v>
      </c>
      <c r="B374" s="8" t="s">
        <v>149</v>
      </c>
      <c r="C374" s="8" t="s">
        <v>147</v>
      </c>
      <c r="D374" s="8" t="s">
        <v>148</v>
      </c>
      <c r="E374" s="8" t="s">
        <v>89</v>
      </c>
      <c r="F374" s="8" t="s">
        <v>148</v>
      </c>
      <c r="G374" s="8" t="s">
        <v>187</v>
      </c>
      <c r="H374" s="8" t="s">
        <v>315</v>
      </c>
      <c r="I374" s="9">
        <f>'прил 3'!J433</f>
        <v>1571</v>
      </c>
      <c r="J374" s="9">
        <f>'прил 3'!K433</f>
        <v>1054</v>
      </c>
      <c r="K374" s="9">
        <f>'прил 3'!L433</f>
        <v>872</v>
      </c>
      <c r="L374" s="335"/>
      <c r="M374" s="58"/>
      <c r="N374" s="13"/>
      <c r="O374" s="13"/>
    </row>
    <row r="375" spans="1:15" s="29" customFormat="1" ht="42.6" customHeight="1">
      <c r="A375" s="183" t="s">
        <v>385</v>
      </c>
      <c r="B375" s="2" t="s">
        <v>149</v>
      </c>
      <c r="C375" s="2" t="s">
        <v>147</v>
      </c>
      <c r="D375" s="11" t="s">
        <v>124</v>
      </c>
      <c r="E375" s="8"/>
      <c r="F375" s="8"/>
      <c r="G375" s="8"/>
      <c r="H375" s="8"/>
      <c r="I375" s="9">
        <f>I376</f>
        <v>1635.6</v>
      </c>
      <c r="J375" s="9">
        <f>J376</f>
        <v>0</v>
      </c>
      <c r="K375" s="554">
        <f>K376</f>
        <v>0</v>
      </c>
      <c r="L375" s="335"/>
      <c r="M375" s="58"/>
      <c r="N375" s="13"/>
      <c r="O375" s="13"/>
    </row>
    <row r="376" spans="1:15" s="29" customFormat="1" ht="24" customHeight="1">
      <c r="A376" s="186" t="s">
        <v>488</v>
      </c>
      <c r="B376" s="2" t="s">
        <v>149</v>
      </c>
      <c r="C376" s="2" t="s">
        <v>147</v>
      </c>
      <c r="D376" s="11" t="s">
        <v>124</v>
      </c>
      <c r="E376" s="2">
        <v>2</v>
      </c>
      <c r="F376" s="2"/>
      <c r="G376" s="21"/>
      <c r="H376" s="32"/>
      <c r="I376" s="9">
        <f t="shared" ref="I376:K378" si="56">I377</f>
        <v>1635.6</v>
      </c>
      <c r="J376" s="16">
        <f t="shared" si="56"/>
        <v>0</v>
      </c>
      <c r="K376" s="636">
        <f t="shared" si="56"/>
        <v>0</v>
      </c>
      <c r="L376" s="305"/>
      <c r="M376" s="58"/>
      <c r="N376" s="13"/>
      <c r="O376" s="13"/>
    </row>
    <row r="377" spans="1:15" s="29" customFormat="1" ht="22.5" customHeight="1">
      <c r="A377" s="182" t="s">
        <v>489</v>
      </c>
      <c r="B377" s="2" t="s">
        <v>149</v>
      </c>
      <c r="C377" s="2" t="s">
        <v>147</v>
      </c>
      <c r="D377" s="11" t="s">
        <v>124</v>
      </c>
      <c r="E377" s="2">
        <v>2</v>
      </c>
      <c r="F377" s="8" t="s">
        <v>123</v>
      </c>
      <c r="G377" s="21"/>
      <c r="H377" s="32"/>
      <c r="I377" s="9">
        <f t="shared" si="56"/>
        <v>1635.6</v>
      </c>
      <c r="J377" s="16">
        <f t="shared" si="56"/>
        <v>0</v>
      </c>
      <c r="K377" s="636">
        <f t="shared" si="56"/>
        <v>0</v>
      </c>
      <c r="L377" s="305"/>
      <c r="M377" s="58"/>
      <c r="N377" s="13"/>
      <c r="O377" s="13"/>
    </row>
    <row r="378" spans="1:15" s="29" customFormat="1">
      <c r="A378" s="108" t="s">
        <v>490</v>
      </c>
      <c r="B378" s="2" t="s">
        <v>149</v>
      </c>
      <c r="C378" s="2" t="s">
        <v>147</v>
      </c>
      <c r="D378" s="11" t="s">
        <v>124</v>
      </c>
      <c r="E378" s="2">
        <v>2</v>
      </c>
      <c r="F378" s="8" t="s">
        <v>123</v>
      </c>
      <c r="G378" s="2" t="s">
        <v>491</v>
      </c>
      <c r="H378" s="32"/>
      <c r="I378" s="9">
        <f>I379</f>
        <v>1635.6</v>
      </c>
      <c r="J378" s="16">
        <f t="shared" si="56"/>
        <v>0</v>
      </c>
      <c r="K378" s="636">
        <f t="shared" si="56"/>
        <v>0</v>
      </c>
      <c r="L378" s="305"/>
      <c r="M378" s="58"/>
      <c r="N378" s="13"/>
      <c r="O378" s="13"/>
    </row>
    <row r="379" spans="1:15" s="29" customFormat="1">
      <c r="A379" s="450" t="s">
        <v>297</v>
      </c>
      <c r="B379" s="2" t="s">
        <v>149</v>
      </c>
      <c r="C379" s="2" t="s">
        <v>147</v>
      </c>
      <c r="D379" s="11" t="s">
        <v>124</v>
      </c>
      <c r="E379" s="2">
        <v>2</v>
      </c>
      <c r="F379" s="8" t="s">
        <v>123</v>
      </c>
      <c r="G379" s="2" t="s">
        <v>491</v>
      </c>
      <c r="H379" s="32">
        <v>300</v>
      </c>
      <c r="I379" s="9">
        <f>I380</f>
        <v>1635.6</v>
      </c>
      <c r="J379" s="16">
        <f>J380</f>
        <v>0</v>
      </c>
      <c r="K379" s="636">
        <f>K380</f>
        <v>0</v>
      </c>
      <c r="L379" s="305"/>
      <c r="M379" s="58"/>
      <c r="N379" s="13"/>
      <c r="O379" s="13"/>
    </row>
    <row r="380" spans="1:15" s="29" customFormat="1">
      <c r="A380" s="108" t="s">
        <v>314</v>
      </c>
      <c r="B380" s="2" t="s">
        <v>149</v>
      </c>
      <c r="C380" s="2" t="s">
        <v>147</v>
      </c>
      <c r="D380" s="11" t="s">
        <v>124</v>
      </c>
      <c r="E380" s="2">
        <v>2</v>
      </c>
      <c r="F380" s="8" t="s">
        <v>123</v>
      </c>
      <c r="G380" s="2" t="s">
        <v>491</v>
      </c>
      <c r="H380" s="32">
        <v>320</v>
      </c>
      <c r="I380" s="9">
        <f>'прил 3'!J214</f>
        <v>1635.6</v>
      </c>
      <c r="J380" s="9">
        <f>'прил 3'!K214</f>
        <v>0</v>
      </c>
      <c r="K380" s="9">
        <f>'прил 3'!L214</f>
        <v>0</v>
      </c>
      <c r="L380" s="305"/>
      <c r="M380" s="58"/>
      <c r="N380" s="13"/>
      <c r="O380" s="13"/>
    </row>
    <row r="381" spans="1:15" s="29" customFormat="1" ht="56.25">
      <c r="A381" s="163" t="s">
        <v>331</v>
      </c>
      <c r="B381" s="7" t="s">
        <v>149</v>
      </c>
      <c r="C381" s="7" t="s">
        <v>147</v>
      </c>
      <c r="D381" s="7" t="s">
        <v>152</v>
      </c>
      <c r="E381" s="8"/>
      <c r="F381" s="8"/>
      <c r="G381" s="8"/>
      <c r="H381" s="8"/>
      <c r="I381" s="9">
        <f t="shared" ref="I381:K383" si="57">I382</f>
        <v>513.5</v>
      </c>
      <c r="J381" s="9">
        <f t="shared" si="57"/>
        <v>613.29999999999995</v>
      </c>
      <c r="K381" s="9">
        <f t="shared" si="57"/>
        <v>512.6</v>
      </c>
      <c r="L381" s="335"/>
      <c r="M381" s="58"/>
      <c r="N381" s="13"/>
      <c r="O381" s="13"/>
    </row>
    <row r="382" spans="1:15" s="29" customFormat="1">
      <c r="A382" s="151" t="s">
        <v>174</v>
      </c>
      <c r="B382" s="7" t="s">
        <v>149</v>
      </c>
      <c r="C382" s="7" t="s">
        <v>147</v>
      </c>
      <c r="D382" s="7" t="s">
        <v>152</v>
      </c>
      <c r="E382" s="7" t="s">
        <v>459</v>
      </c>
      <c r="F382" s="8"/>
      <c r="G382" s="8"/>
      <c r="H382" s="8"/>
      <c r="I382" s="9">
        <f t="shared" si="57"/>
        <v>513.5</v>
      </c>
      <c r="J382" s="9">
        <f t="shared" si="57"/>
        <v>613.29999999999995</v>
      </c>
      <c r="K382" s="9">
        <f t="shared" si="57"/>
        <v>512.6</v>
      </c>
      <c r="L382" s="335"/>
      <c r="M382" s="58"/>
      <c r="N382" s="13"/>
      <c r="O382" s="13"/>
    </row>
    <row r="383" spans="1:15" s="29" customFormat="1" ht="56.25">
      <c r="A383" s="50" t="s">
        <v>211</v>
      </c>
      <c r="B383" s="7" t="s">
        <v>149</v>
      </c>
      <c r="C383" s="7" t="s">
        <v>147</v>
      </c>
      <c r="D383" s="7" t="s">
        <v>152</v>
      </c>
      <c r="E383" s="7" t="s">
        <v>459</v>
      </c>
      <c r="F383" s="7" t="s">
        <v>123</v>
      </c>
      <c r="G383" s="8"/>
      <c r="H383" s="8"/>
      <c r="I383" s="9">
        <f t="shared" si="57"/>
        <v>513.5</v>
      </c>
      <c r="J383" s="9">
        <f t="shared" si="57"/>
        <v>613.29999999999995</v>
      </c>
      <c r="K383" s="9">
        <f t="shared" si="57"/>
        <v>512.6</v>
      </c>
      <c r="L383" s="335"/>
      <c r="M383" s="58"/>
      <c r="N383" s="13"/>
      <c r="O383" s="13"/>
    </row>
    <row r="384" spans="1:15" s="29" customFormat="1" ht="152.44999999999999" customHeight="1">
      <c r="A384" s="558" t="s">
        <v>406</v>
      </c>
      <c r="B384" s="7" t="s">
        <v>149</v>
      </c>
      <c r="C384" s="7" t="s">
        <v>147</v>
      </c>
      <c r="D384" s="7" t="s">
        <v>152</v>
      </c>
      <c r="E384" s="7" t="s">
        <v>459</v>
      </c>
      <c r="F384" s="7" t="s">
        <v>123</v>
      </c>
      <c r="G384" s="7" t="s">
        <v>176</v>
      </c>
      <c r="H384" s="7"/>
      <c r="I384" s="9">
        <f>I386</f>
        <v>513.5</v>
      </c>
      <c r="J384" s="9">
        <f>J386</f>
        <v>613.29999999999995</v>
      </c>
      <c r="K384" s="9">
        <f>K386</f>
        <v>512.6</v>
      </c>
      <c r="L384" s="26">
        <f>L386</f>
        <v>341.8</v>
      </c>
      <c r="M384" s="437"/>
      <c r="N384" s="196"/>
    </row>
    <row r="385" spans="1:14" s="29" customFormat="1" ht="23.45" customHeight="1">
      <c r="A385" s="152" t="s">
        <v>297</v>
      </c>
      <c r="B385" s="7" t="s">
        <v>149</v>
      </c>
      <c r="C385" s="7" t="s">
        <v>147</v>
      </c>
      <c r="D385" s="7" t="s">
        <v>152</v>
      </c>
      <c r="E385" s="7" t="s">
        <v>459</v>
      </c>
      <c r="F385" s="7" t="s">
        <v>123</v>
      </c>
      <c r="G385" s="7" t="s">
        <v>176</v>
      </c>
      <c r="H385" s="7" t="s">
        <v>296</v>
      </c>
      <c r="I385" s="9">
        <f>I386</f>
        <v>513.5</v>
      </c>
      <c r="J385" s="9">
        <f>J386</f>
        <v>613.29999999999995</v>
      </c>
      <c r="K385" s="9">
        <f>K386</f>
        <v>512.6</v>
      </c>
      <c r="L385" s="26">
        <f>L386</f>
        <v>341.8</v>
      </c>
      <c r="M385" s="437"/>
      <c r="N385" s="196"/>
    </row>
    <row r="386" spans="1:14" s="29" customFormat="1" ht="25.15" customHeight="1">
      <c r="A386" s="152" t="s">
        <v>299</v>
      </c>
      <c r="B386" s="7" t="s">
        <v>149</v>
      </c>
      <c r="C386" s="7" t="s">
        <v>147</v>
      </c>
      <c r="D386" s="7" t="s">
        <v>152</v>
      </c>
      <c r="E386" s="7" t="s">
        <v>459</v>
      </c>
      <c r="F386" s="7" t="s">
        <v>123</v>
      </c>
      <c r="G386" s="7" t="s">
        <v>176</v>
      </c>
      <c r="H386" s="7" t="s">
        <v>298</v>
      </c>
      <c r="I386" s="9">
        <f>'прил 3'!J220</f>
        <v>513.5</v>
      </c>
      <c r="J386" s="9">
        <f>'прил 3'!K220</f>
        <v>613.29999999999995</v>
      </c>
      <c r="K386" s="9">
        <f>'прил 3'!L220</f>
        <v>512.6</v>
      </c>
      <c r="L386" s="26">
        <v>341.8</v>
      </c>
      <c r="M386" s="437"/>
      <c r="N386" s="196"/>
    </row>
    <row r="387" spans="1:14">
      <c r="A387" s="108" t="s">
        <v>158</v>
      </c>
      <c r="B387" s="8" t="s">
        <v>149</v>
      </c>
      <c r="C387" s="8" t="s">
        <v>124</v>
      </c>
      <c r="D387" s="8"/>
      <c r="E387" s="8"/>
      <c r="F387" s="8"/>
      <c r="G387" s="8"/>
      <c r="H387" s="8"/>
      <c r="I387" s="9">
        <f>I388+I394</f>
        <v>3665.2649999999999</v>
      </c>
      <c r="J387" s="9">
        <f>J388+J394</f>
        <v>5970.13</v>
      </c>
      <c r="K387" s="9">
        <f>K388+K394</f>
        <v>5970.13</v>
      </c>
      <c r="L387" s="305"/>
    </row>
    <row r="388" spans="1:14" ht="37.5">
      <c r="A388" s="163" t="s">
        <v>477</v>
      </c>
      <c r="B388" s="8" t="s">
        <v>149</v>
      </c>
      <c r="C388" s="8" t="s">
        <v>124</v>
      </c>
      <c r="D388" s="8" t="s">
        <v>148</v>
      </c>
      <c r="E388" s="8"/>
      <c r="F388" s="8"/>
      <c r="G388" s="8"/>
      <c r="H388" s="8"/>
      <c r="I388" s="9">
        <f t="shared" ref="I388:K390" si="58">I389</f>
        <v>1419.3000000000002</v>
      </c>
      <c r="J388" s="554">
        <f t="shared" si="58"/>
        <v>1582.3000000000002</v>
      </c>
      <c r="K388" s="554">
        <f t="shared" si="58"/>
        <v>1582.3000000000002</v>
      </c>
      <c r="L388" s="349"/>
    </row>
    <row r="389" spans="1:14" ht="37.5">
      <c r="A389" s="173" t="s">
        <v>212</v>
      </c>
      <c r="B389" s="8" t="s">
        <v>149</v>
      </c>
      <c r="C389" s="8" t="s">
        <v>124</v>
      </c>
      <c r="D389" s="8" t="s">
        <v>148</v>
      </c>
      <c r="E389" s="8" t="s">
        <v>89</v>
      </c>
      <c r="F389" s="8" t="s">
        <v>124</v>
      </c>
      <c r="G389" s="8"/>
      <c r="H389" s="8"/>
      <c r="I389" s="9">
        <f t="shared" si="58"/>
        <v>1419.3000000000002</v>
      </c>
      <c r="J389" s="554">
        <f t="shared" si="58"/>
        <v>1582.3000000000002</v>
      </c>
      <c r="K389" s="554">
        <f t="shared" si="58"/>
        <v>1582.3000000000002</v>
      </c>
      <c r="L389" s="305"/>
    </row>
    <row r="390" spans="1:14" ht="173.45" customHeight="1">
      <c r="A390" s="185" t="s">
        <v>280</v>
      </c>
      <c r="B390" s="8" t="s">
        <v>149</v>
      </c>
      <c r="C390" s="8" t="s">
        <v>124</v>
      </c>
      <c r="D390" s="8" t="s">
        <v>148</v>
      </c>
      <c r="E390" s="8" t="s">
        <v>89</v>
      </c>
      <c r="F390" s="8" t="s">
        <v>124</v>
      </c>
      <c r="G390" s="8" t="s">
        <v>181</v>
      </c>
      <c r="H390" s="8"/>
      <c r="I390" s="9">
        <f t="shared" si="58"/>
        <v>1419.3000000000002</v>
      </c>
      <c r="J390" s="554">
        <f t="shared" si="58"/>
        <v>1582.3000000000002</v>
      </c>
      <c r="K390" s="554">
        <f t="shared" si="58"/>
        <v>1582.3000000000002</v>
      </c>
      <c r="L390" s="305"/>
    </row>
    <row r="391" spans="1:14">
      <c r="A391" s="166" t="s">
        <v>297</v>
      </c>
      <c r="B391" s="8" t="s">
        <v>149</v>
      </c>
      <c r="C391" s="8" t="s">
        <v>124</v>
      </c>
      <c r="D391" s="8" t="s">
        <v>148</v>
      </c>
      <c r="E391" s="8" t="s">
        <v>89</v>
      </c>
      <c r="F391" s="8" t="s">
        <v>124</v>
      </c>
      <c r="G391" s="8" t="s">
        <v>181</v>
      </c>
      <c r="H391" s="8" t="s">
        <v>296</v>
      </c>
      <c r="I391" s="9">
        <f>I392+I393</f>
        <v>1419.3000000000002</v>
      </c>
      <c r="J391" s="9">
        <f>J392+J393</f>
        <v>1582.3000000000002</v>
      </c>
      <c r="K391" s="9">
        <f>K392+K393</f>
        <v>1582.3000000000002</v>
      </c>
      <c r="L391" s="305"/>
    </row>
    <row r="392" spans="1:14">
      <c r="A392" s="166" t="s">
        <v>299</v>
      </c>
      <c r="B392" s="8" t="s">
        <v>149</v>
      </c>
      <c r="C392" s="8" t="s">
        <v>124</v>
      </c>
      <c r="D392" s="8" t="s">
        <v>148</v>
      </c>
      <c r="E392" s="8" t="s">
        <v>89</v>
      </c>
      <c r="F392" s="8" t="s">
        <v>124</v>
      </c>
      <c r="G392" s="8" t="s">
        <v>181</v>
      </c>
      <c r="H392" s="8" t="s">
        <v>298</v>
      </c>
      <c r="I392" s="9">
        <f>'прил 3'!J226</f>
        <v>1007.7</v>
      </c>
      <c r="J392" s="9">
        <f>'прил 3'!K226</f>
        <v>1170.7</v>
      </c>
      <c r="K392" s="9">
        <f>'прил 3'!L226</f>
        <v>1170.7</v>
      </c>
      <c r="L392" s="305"/>
    </row>
    <row r="393" spans="1:14">
      <c r="A393" s="108" t="s">
        <v>314</v>
      </c>
      <c r="B393" s="8" t="s">
        <v>149</v>
      </c>
      <c r="C393" s="8" t="s">
        <v>124</v>
      </c>
      <c r="D393" s="8" t="s">
        <v>148</v>
      </c>
      <c r="E393" s="8" t="s">
        <v>89</v>
      </c>
      <c r="F393" s="8" t="s">
        <v>124</v>
      </c>
      <c r="G393" s="8" t="s">
        <v>181</v>
      </c>
      <c r="H393" s="8" t="s">
        <v>300</v>
      </c>
      <c r="I393" s="9">
        <f>'прил 3'!J227</f>
        <v>411.6</v>
      </c>
      <c r="J393" s="9">
        <f>'прил 3'!K227</f>
        <v>411.6</v>
      </c>
      <c r="K393" s="9">
        <f>'прил 3'!L227</f>
        <v>411.6</v>
      </c>
      <c r="L393" s="305"/>
    </row>
    <row r="394" spans="1:14" ht="43.15" customHeight="1">
      <c r="A394" s="181" t="s">
        <v>385</v>
      </c>
      <c r="B394" s="8" t="s">
        <v>149</v>
      </c>
      <c r="C394" s="8" t="s">
        <v>124</v>
      </c>
      <c r="D394" s="8" t="s">
        <v>124</v>
      </c>
      <c r="E394" s="8"/>
      <c r="F394" s="8"/>
      <c r="G394" s="8"/>
      <c r="H394" s="8"/>
      <c r="I394" s="9">
        <f>I395</f>
        <v>2245.9649999999997</v>
      </c>
      <c r="J394" s="554">
        <f>J395</f>
        <v>4387.83</v>
      </c>
      <c r="K394" s="554">
        <f>K395</f>
        <v>4387.83</v>
      </c>
      <c r="L394" s="335"/>
    </row>
    <row r="395" spans="1:14" ht="37.5">
      <c r="A395" s="181" t="s">
        <v>34</v>
      </c>
      <c r="B395" s="8" t="s">
        <v>149</v>
      </c>
      <c r="C395" s="8" t="s">
        <v>124</v>
      </c>
      <c r="D395" s="8" t="s">
        <v>124</v>
      </c>
      <c r="E395" s="8" t="s">
        <v>112</v>
      </c>
      <c r="F395" s="8"/>
      <c r="G395" s="8"/>
      <c r="H395" s="8"/>
      <c r="I395" s="9">
        <f>I397+I400</f>
        <v>2245.9649999999997</v>
      </c>
      <c r="J395" s="9">
        <f>J397+J400</f>
        <v>4387.83</v>
      </c>
      <c r="K395" s="9">
        <f>K397+K400</f>
        <v>4387.83</v>
      </c>
      <c r="L395" s="305"/>
    </row>
    <row r="396" spans="1:14" ht="41.45" customHeight="1">
      <c r="A396" s="50" t="s">
        <v>33</v>
      </c>
      <c r="B396" s="22" t="s">
        <v>149</v>
      </c>
      <c r="C396" s="8" t="s">
        <v>124</v>
      </c>
      <c r="D396" s="8" t="s">
        <v>124</v>
      </c>
      <c r="E396" s="8" t="s">
        <v>112</v>
      </c>
      <c r="F396" s="8" t="s">
        <v>147</v>
      </c>
      <c r="G396" s="8"/>
      <c r="H396" s="8"/>
      <c r="I396" s="9">
        <f t="shared" ref="I396:K398" si="59">I397</f>
        <v>2141.8649999999998</v>
      </c>
      <c r="J396" s="554">
        <f t="shared" si="59"/>
        <v>4283.7299999999996</v>
      </c>
      <c r="K396" s="554">
        <f t="shared" si="59"/>
        <v>4283.7299999999996</v>
      </c>
      <c r="L396" s="305"/>
    </row>
    <row r="397" spans="1:14" ht="61.15" customHeight="1">
      <c r="A397" s="103" t="s">
        <v>16</v>
      </c>
      <c r="B397" s="22" t="s">
        <v>149</v>
      </c>
      <c r="C397" s="8" t="s">
        <v>124</v>
      </c>
      <c r="D397" s="8" t="s">
        <v>124</v>
      </c>
      <c r="E397" s="8" t="s">
        <v>112</v>
      </c>
      <c r="F397" s="8" t="s">
        <v>147</v>
      </c>
      <c r="G397" s="8" t="s">
        <v>206</v>
      </c>
      <c r="H397" s="8"/>
      <c r="I397" s="658">
        <f t="shared" si="59"/>
        <v>2141.8649999999998</v>
      </c>
      <c r="J397" s="659">
        <f t="shared" si="59"/>
        <v>4283.7299999999996</v>
      </c>
      <c r="K397" s="659">
        <f t="shared" si="59"/>
        <v>4283.7299999999996</v>
      </c>
      <c r="L397" s="305"/>
    </row>
    <row r="398" spans="1:14">
      <c r="A398" s="110" t="s">
        <v>303</v>
      </c>
      <c r="B398" s="22" t="s">
        <v>149</v>
      </c>
      <c r="C398" s="8" t="s">
        <v>124</v>
      </c>
      <c r="D398" s="8" t="s">
        <v>124</v>
      </c>
      <c r="E398" s="8" t="s">
        <v>112</v>
      </c>
      <c r="F398" s="8" t="s">
        <v>147</v>
      </c>
      <c r="G398" s="8" t="s">
        <v>206</v>
      </c>
      <c r="H398" s="8" t="s">
        <v>301</v>
      </c>
      <c r="I398" s="658">
        <f t="shared" si="59"/>
        <v>2141.8649999999998</v>
      </c>
      <c r="J398" s="659">
        <f t="shared" si="59"/>
        <v>4283.7299999999996</v>
      </c>
      <c r="K398" s="659">
        <f t="shared" si="59"/>
        <v>4283.7299999999996</v>
      </c>
      <c r="L398" s="305"/>
    </row>
    <row r="399" spans="1:14" ht="23.45" customHeight="1">
      <c r="A399" s="110" t="s">
        <v>304</v>
      </c>
      <c r="B399" s="22" t="s">
        <v>149</v>
      </c>
      <c r="C399" s="8" t="s">
        <v>124</v>
      </c>
      <c r="D399" s="8" t="s">
        <v>124</v>
      </c>
      <c r="E399" s="8" t="s">
        <v>112</v>
      </c>
      <c r="F399" s="8" t="s">
        <v>147</v>
      </c>
      <c r="G399" s="8" t="s">
        <v>206</v>
      </c>
      <c r="H399" s="8" t="s">
        <v>302</v>
      </c>
      <c r="I399" s="658">
        <f>'прил 3'!J233</f>
        <v>2141.8649999999998</v>
      </c>
      <c r="J399" s="659">
        <f>'прил 3'!K233</f>
        <v>4283.7299999999996</v>
      </c>
      <c r="K399" s="659">
        <f>'прил 3'!L233</f>
        <v>4283.7299999999996</v>
      </c>
      <c r="L399" s="305"/>
    </row>
    <row r="400" spans="1:14" s="29" customFormat="1" ht="96.6" customHeight="1">
      <c r="A400" s="556" t="s">
        <v>470</v>
      </c>
      <c r="B400" s="200" t="s">
        <v>149</v>
      </c>
      <c r="C400" s="7" t="s">
        <v>124</v>
      </c>
      <c r="D400" s="7" t="s">
        <v>124</v>
      </c>
      <c r="E400" s="7" t="s">
        <v>112</v>
      </c>
      <c r="F400" s="7" t="s">
        <v>150</v>
      </c>
      <c r="G400" s="7"/>
      <c r="H400" s="7"/>
      <c r="I400" s="9">
        <f t="shared" ref="I400:L402" si="60">I401</f>
        <v>104.1</v>
      </c>
      <c r="J400" s="9">
        <f t="shared" si="60"/>
        <v>104.1</v>
      </c>
      <c r="K400" s="9">
        <f t="shared" si="60"/>
        <v>104.1</v>
      </c>
      <c r="L400" s="26">
        <f t="shared" si="60"/>
        <v>0</v>
      </c>
      <c r="M400" s="437"/>
      <c r="N400" s="196"/>
    </row>
    <row r="401" spans="1:15" s="29" customFormat="1" ht="94.5" customHeight="1">
      <c r="A401" s="145" t="s">
        <v>282</v>
      </c>
      <c r="B401" s="200" t="s">
        <v>149</v>
      </c>
      <c r="C401" s="7" t="s">
        <v>124</v>
      </c>
      <c r="D401" s="7" t="s">
        <v>124</v>
      </c>
      <c r="E401" s="7" t="s">
        <v>112</v>
      </c>
      <c r="F401" s="7" t="s">
        <v>150</v>
      </c>
      <c r="G401" s="7" t="s">
        <v>230</v>
      </c>
      <c r="H401" s="7"/>
      <c r="I401" s="554">
        <f t="shared" si="60"/>
        <v>104.1</v>
      </c>
      <c r="J401" s="9">
        <f t="shared" si="60"/>
        <v>104.1</v>
      </c>
      <c r="K401" s="9">
        <f t="shared" si="60"/>
        <v>104.1</v>
      </c>
      <c r="L401" s="26">
        <f t="shared" si="60"/>
        <v>0</v>
      </c>
      <c r="M401" s="699"/>
      <c r="N401" s="196"/>
    </row>
    <row r="402" spans="1:15" s="29" customFormat="1" ht="29.45" customHeight="1">
      <c r="A402" s="166" t="s">
        <v>297</v>
      </c>
      <c r="B402" s="200" t="s">
        <v>149</v>
      </c>
      <c r="C402" s="7" t="s">
        <v>124</v>
      </c>
      <c r="D402" s="7" t="s">
        <v>124</v>
      </c>
      <c r="E402" s="7" t="s">
        <v>112</v>
      </c>
      <c r="F402" s="7" t="s">
        <v>150</v>
      </c>
      <c r="G402" s="7" t="s">
        <v>230</v>
      </c>
      <c r="H402" s="7" t="s">
        <v>296</v>
      </c>
      <c r="I402" s="554">
        <f t="shared" si="60"/>
        <v>104.1</v>
      </c>
      <c r="J402" s="9">
        <f t="shared" si="60"/>
        <v>104.1</v>
      </c>
      <c r="K402" s="9">
        <f t="shared" si="60"/>
        <v>104.1</v>
      </c>
      <c r="L402" s="26">
        <f t="shared" si="60"/>
        <v>0</v>
      </c>
      <c r="M402" s="699"/>
      <c r="N402" s="196"/>
    </row>
    <row r="403" spans="1:15" s="29" customFormat="1" ht="25.9" customHeight="1">
      <c r="A403" s="166" t="s">
        <v>299</v>
      </c>
      <c r="B403" s="200" t="s">
        <v>149</v>
      </c>
      <c r="C403" s="7" t="s">
        <v>124</v>
      </c>
      <c r="D403" s="7" t="s">
        <v>124</v>
      </c>
      <c r="E403" s="7" t="s">
        <v>112</v>
      </c>
      <c r="F403" s="7" t="s">
        <v>150</v>
      </c>
      <c r="G403" s="7" t="s">
        <v>230</v>
      </c>
      <c r="H403" s="7" t="s">
        <v>298</v>
      </c>
      <c r="I403" s="554">
        <f>'прил 3'!J237</f>
        <v>104.1</v>
      </c>
      <c r="J403" s="554">
        <f>'прил 3'!K237</f>
        <v>104.1</v>
      </c>
      <c r="K403" s="554">
        <f>'прил 3'!L237</f>
        <v>104.1</v>
      </c>
      <c r="L403" s="335"/>
      <c r="M403" s="437"/>
      <c r="N403" s="196"/>
    </row>
    <row r="404" spans="1:15">
      <c r="A404" s="164" t="s">
        <v>157</v>
      </c>
      <c r="B404" s="2">
        <v>11</v>
      </c>
      <c r="C404" s="2"/>
      <c r="D404" s="2"/>
      <c r="E404" s="2"/>
      <c r="F404" s="2"/>
      <c r="G404" s="18"/>
      <c r="H404" s="32"/>
      <c r="I404" s="9">
        <f>I405</f>
        <v>159.4</v>
      </c>
      <c r="J404" s="554">
        <f>J405</f>
        <v>161.69999999999999</v>
      </c>
      <c r="K404" s="554">
        <f>K405</f>
        <v>164.2</v>
      </c>
      <c r="L404" s="305"/>
    </row>
    <row r="405" spans="1:15">
      <c r="A405" s="164" t="s">
        <v>159</v>
      </c>
      <c r="B405" s="2">
        <v>11</v>
      </c>
      <c r="C405" s="23" t="s">
        <v>123</v>
      </c>
      <c r="D405" s="23"/>
      <c r="E405" s="2" t="s">
        <v>146</v>
      </c>
      <c r="F405" s="2"/>
      <c r="G405" s="18"/>
      <c r="H405" s="32"/>
      <c r="I405" s="569">
        <f>I406+I411</f>
        <v>159.4</v>
      </c>
      <c r="J405" s="569">
        <f>J406+J411</f>
        <v>161.69999999999999</v>
      </c>
      <c r="K405" s="569">
        <f>K406+K411</f>
        <v>164.2</v>
      </c>
      <c r="L405" s="305"/>
    </row>
    <row r="406" spans="1:15" ht="37.5">
      <c r="A406" s="163" t="s">
        <v>456</v>
      </c>
      <c r="B406" s="2">
        <v>11</v>
      </c>
      <c r="C406" s="23" t="s">
        <v>123</v>
      </c>
      <c r="D406" s="23" t="s">
        <v>96</v>
      </c>
      <c r="E406" s="8"/>
      <c r="F406" s="8"/>
      <c r="G406" s="8"/>
      <c r="H406" s="32"/>
      <c r="I406" s="569">
        <f t="shared" ref="I406:K408" si="61">I407</f>
        <v>119.4</v>
      </c>
      <c r="J406" s="570">
        <f t="shared" si="61"/>
        <v>121.69999999999999</v>
      </c>
      <c r="K406" s="570">
        <f t="shared" si="61"/>
        <v>124.19999999999999</v>
      </c>
      <c r="L406" s="349"/>
    </row>
    <row r="407" spans="1:15" ht="43.15" customHeight="1">
      <c r="A407" s="108" t="s">
        <v>30</v>
      </c>
      <c r="B407" s="2">
        <v>11</v>
      </c>
      <c r="C407" s="23" t="s">
        <v>123</v>
      </c>
      <c r="D407" s="23" t="s">
        <v>96</v>
      </c>
      <c r="E407" s="8" t="s">
        <v>89</v>
      </c>
      <c r="F407" s="11" t="s">
        <v>123</v>
      </c>
      <c r="G407" s="18"/>
      <c r="H407" s="32"/>
      <c r="I407" s="569">
        <f t="shared" si="61"/>
        <v>119.4</v>
      </c>
      <c r="J407" s="570">
        <f t="shared" si="61"/>
        <v>121.69999999999999</v>
      </c>
      <c r="K407" s="570">
        <f t="shared" si="61"/>
        <v>124.19999999999999</v>
      </c>
      <c r="L407" s="305"/>
    </row>
    <row r="408" spans="1:15">
      <c r="A408" s="108" t="s">
        <v>92</v>
      </c>
      <c r="B408" s="2">
        <v>11</v>
      </c>
      <c r="C408" s="23" t="s">
        <v>123</v>
      </c>
      <c r="D408" s="23" t="s">
        <v>96</v>
      </c>
      <c r="E408" s="8" t="s">
        <v>89</v>
      </c>
      <c r="F408" s="11" t="s">
        <v>123</v>
      </c>
      <c r="G408" s="21">
        <v>42040</v>
      </c>
      <c r="H408" s="32"/>
      <c r="I408" s="569">
        <f t="shared" si="61"/>
        <v>119.4</v>
      </c>
      <c r="J408" s="570">
        <f t="shared" si="61"/>
        <v>121.69999999999999</v>
      </c>
      <c r="K408" s="570">
        <f t="shared" si="61"/>
        <v>124.19999999999999</v>
      </c>
      <c r="L408" s="305"/>
    </row>
    <row r="409" spans="1:15">
      <c r="A409" s="50" t="s">
        <v>290</v>
      </c>
      <c r="B409" s="2">
        <v>11</v>
      </c>
      <c r="C409" s="23" t="s">
        <v>123</v>
      </c>
      <c r="D409" s="23" t="s">
        <v>96</v>
      </c>
      <c r="E409" s="8" t="s">
        <v>89</v>
      </c>
      <c r="F409" s="11" t="s">
        <v>123</v>
      </c>
      <c r="G409" s="21">
        <v>42040</v>
      </c>
      <c r="H409" s="32">
        <v>200</v>
      </c>
      <c r="I409" s="569">
        <f>I410</f>
        <v>119.4</v>
      </c>
      <c r="J409" s="570">
        <f>J410</f>
        <v>121.69999999999999</v>
      </c>
      <c r="K409" s="570">
        <f>K410</f>
        <v>124.19999999999999</v>
      </c>
      <c r="L409" s="305"/>
    </row>
    <row r="410" spans="1:15">
      <c r="A410" s="50" t="s">
        <v>291</v>
      </c>
      <c r="B410" s="2">
        <v>11</v>
      </c>
      <c r="C410" s="23" t="s">
        <v>123</v>
      </c>
      <c r="D410" s="23" t="s">
        <v>96</v>
      </c>
      <c r="E410" s="8" t="s">
        <v>89</v>
      </c>
      <c r="F410" s="11" t="s">
        <v>123</v>
      </c>
      <c r="G410" s="21">
        <v>42040</v>
      </c>
      <c r="H410" s="32">
        <v>240</v>
      </c>
      <c r="I410" s="569">
        <f>'прил 3'!J244</f>
        <v>119.4</v>
      </c>
      <c r="J410" s="569">
        <f>'прил 3'!K244</f>
        <v>121.69999999999999</v>
      </c>
      <c r="K410" s="569">
        <f>'прил 3'!L244</f>
        <v>124.19999999999999</v>
      </c>
      <c r="L410" s="305"/>
    </row>
    <row r="411" spans="1:15" s="29" customFormat="1" ht="40.9" customHeight="1">
      <c r="A411" s="646" t="s">
        <v>525</v>
      </c>
      <c r="B411" s="2">
        <v>11</v>
      </c>
      <c r="C411" s="23" t="s">
        <v>123</v>
      </c>
      <c r="D411" s="23" t="s">
        <v>524</v>
      </c>
      <c r="E411" s="8"/>
      <c r="F411" s="8"/>
      <c r="G411" s="8"/>
      <c r="H411" s="32"/>
      <c r="I411" s="9">
        <f t="shared" ref="I411:K413" si="62">I412</f>
        <v>40</v>
      </c>
      <c r="J411" s="9">
        <f t="shared" si="62"/>
        <v>40</v>
      </c>
      <c r="K411" s="9">
        <f t="shared" si="62"/>
        <v>40</v>
      </c>
      <c r="L411" s="9"/>
      <c r="M411" s="604"/>
      <c r="N411" s="58"/>
    </row>
    <row r="412" spans="1:15" s="29" customFormat="1" ht="41.45" customHeight="1">
      <c r="A412" s="186" t="s">
        <v>526</v>
      </c>
      <c r="B412" s="2">
        <v>11</v>
      </c>
      <c r="C412" s="23" t="s">
        <v>123</v>
      </c>
      <c r="D412" s="23" t="s">
        <v>524</v>
      </c>
      <c r="E412" s="8" t="s">
        <v>89</v>
      </c>
      <c r="F412" s="11" t="s">
        <v>123</v>
      </c>
      <c r="G412" s="18"/>
      <c r="H412" s="32"/>
      <c r="I412" s="9">
        <f t="shared" si="62"/>
        <v>40</v>
      </c>
      <c r="J412" s="9">
        <f t="shared" si="62"/>
        <v>40</v>
      </c>
      <c r="K412" s="9">
        <f t="shared" si="62"/>
        <v>40</v>
      </c>
      <c r="L412" s="9"/>
      <c r="M412" s="437"/>
      <c r="N412" s="58"/>
    </row>
    <row r="413" spans="1:15" s="29" customFormat="1" ht="24" customHeight="1">
      <c r="A413" s="181" t="s">
        <v>92</v>
      </c>
      <c r="B413" s="2">
        <v>11</v>
      </c>
      <c r="C413" s="23" t="s">
        <v>123</v>
      </c>
      <c r="D413" s="23" t="s">
        <v>524</v>
      </c>
      <c r="E413" s="8" t="s">
        <v>89</v>
      </c>
      <c r="F413" s="11" t="s">
        <v>123</v>
      </c>
      <c r="G413" s="21">
        <v>42040</v>
      </c>
      <c r="H413" s="32"/>
      <c r="I413" s="9">
        <f t="shared" si="62"/>
        <v>40</v>
      </c>
      <c r="J413" s="9">
        <f t="shared" si="62"/>
        <v>40</v>
      </c>
      <c r="K413" s="9">
        <f t="shared" si="62"/>
        <v>40</v>
      </c>
      <c r="L413" s="9"/>
      <c r="M413" s="437"/>
      <c r="N413" s="58"/>
    </row>
    <row r="414" spans="1:15" s="29" customFormat="1" ht="25.15" customHeight="1">
      <c r="A414" s="50" t="s">
        <v>290</v>
      </c>
      <c r="B414" s="2">
        <v>11</v>
      </c>
      <c r="C414" s="23" t="s">
        <v>123</v>
      </c>
      <c r="D414" s="23" t="s">
        <v>524</v>
      </c>
      <c r="E414" s="8" t="s">
        <v>89</v>
      </c>
      <c r="F414" s="11" t="s">
        <v>123</v>
      </c>
      <c r="G414" s="21">
        <v>42040</v>
      </c>
      <c r="H414" s="32">
        <v>200</v>
      </c>
      <c r="I414" s="9">
        <f>I415</f>
        <v>40</v>
      </c>
      <c r="J414" s="9">
        <f>J415</f>
        <v>40</v>
      </c>
      <c r="K414" s="9">
        <f>K415</f>
        <v>40</v>
      </c>
      <c r="L414" s="9"/>
      <c r="M414" s="437"/>
      <c r="N414" s="58"/>
    </row>
    <row r="415" spans="1:15" s="29" customFormat="1" ht="21.6" customHeight="1">
      <c r="A415" s="50" t="s">
        <v>291</v>
      </c>
      <c r="B415" s="2">
        <v>11</v>
      </c>
      <c r="C415" s="23" t="s">
        <v>123</v>
      </c>
      <c r="D415" s="23" t="s">
        <v>524</v>
      </c>
      <c r="E415" s="8" t="s">
        <v>89</v>
      </c>
      <c r="F415" s="11" t="s">
        <v>123</v>
      </c>
      <c r="G415" s="21">
        <v>42040</v>
      </c>
      <c r="H415" s="32">
        <v>240</v>
      </c>
      <c r="I415" s="9">
        <f>'прил 3'!J249</f>
        <v>40</v>
      </c>
      <c r="J415" s="9">
        <f>'прил 3'!K249</f>
        <v>40</v>
      </c>
      <c r="K415" s="9">
        <f>'прил 3'!L249</f>
        <v>40</v>
      </c>
      <c r="L415" s="9"/>
      <c r="M415" s="439"/>
      <c r="N415" s="58"/>
    </row>
    <row r="416" spans="1:15" s="29" customFormat="1">
      <c r="A416" s="108" t="s">
        <v>218</v>
      </c>
      <c r="B416" s="2">
        <v>12</v>
      </c>
      <c r="C416" s="23"/>
      <c r="D416" s="23"/>
      <c r="E416" s="8"/>
      <c r="F416" s="2"/>
      <c r="G416" s="21"/>
      <c r="H416" s="32"/>
      <c r="I416" s="9">
        <f t="shared" ref="I416:K417" si="63">I417</f>
        <v>1700</v>
      </c>
      <c r="J416" s="554">
        <f t="shared" si="63"/>
        <v>1700</v>
      </c>
      <c r="K416" s="554">
        <f t="shared" si="63"/>
        <v>1700</v>
      </c>
      <c r="L416" s="305"/>
      <c r="M416" s="341"/>
      <c r="N416" s="13"/>
      <c r="O416" s="13"/>
    </row>
    <row r="417" spans="1:15" s="29" customFormat="1">
      <c r="A417" s="108" t="s">
        <v>219</v>
      </c>
      <c r="B417" s="2">
        <v>12</v>
      </c>
      <c r="C417" s="23" t="s">
        <v>148</v>
      </c>
      <c r="D417" s="23"/>
      <c r="E417" s="8"/>
      <c r="F417" s="2"/>
      <c r="G417" s="21"/>
      <c r="H417" s="32"/>
      <c r="I417" s="9">
        <f t="shared" si="63"/>
        <v>1700</v>
      </c>
      <c r="J417" s="554">
        <f t="shared" si="63"/>
        <v>1700</v>
      </c>
      <c r="K417" s="554">
        <f t="shared" si="63"/>
        <v>1700</v>
      </c>
      <c r="L417" s="305"/>
      <c r="M417" s="341"/>
      <c r="N417" s="13"/>
      <c r="O417" s="13"/>
    </row>
    <row r="418" spans="1:15" s="29" customFormat="1" ht="37.5">
      <c r="A418" s="50" t="s">
        <v>462</v>
      </c>
      <c r="B418" s="2">
        <v>12</v>
      </c>
      <c r="C418" s="23" t="s">
        <v>148</v>
      </c>
      <c r="D418" s="8" t="s">
        <v>147</v>
      </c>
      <c r="E418" s="8"/>
      <c r="F418" s="2"/>
      <c r="G418" s="21"/>
      <c r="H418" s="32"/>
      <c r="I418" s="9">
        <f t="shared" ref="I418:K420" si="64">I419</f>
        <v>1700</v>
      </c>
      <c r="J418" s="554">
        <f t="shared" si="64"/>
        <v>1700</v>
      </c>
      <c r="K418" s="554">
        <f t="shared" si="64"/>
        <v>1700</v>
      </c>
      <c r="L418" s="338"/>
      <c r="M418" s="341"/>
      <c r="N418" s="13"/>
      <c r="O418" s="13"/>
    </row>
    <row r="419" spans="1:15" s="29" customFormat="1">
      <c r="A419" s="29" t="s">
        <v>11</v>
      </c>
      <c r="B419" s="2">
        <v>12</v>
      </c>
      <c r="C419" s="23" t="s">
        <v>148</v>
      </c>
      <c r="D419" s="8" t="s">
        <v>147</v>
      </c>
      <c r="E419" s="8" t="s">
        <v>113</v>
      </c>
      <c r="F419" s="2"/>
      <c r="G419" s="21"/>
      <c r="H419" s="32"/>
      <c r="I419" s="9">
        <f t="shared" si="64"/>
        <v>1700</v>
      </c>
      <c r="J419" s="554">
        <f t="shared" si="64"/>
        <v>1700</v>
      </c>
      <c r="K419" s="554">
        <f t="shared" si="64"/>
        <v>1700</v>
      </c>
      <c r="L419" s="305"/>
      <c r="M419" s="341"/>
      <c r="N419" s="13"/>
      <c r="O419" s="13"/>
    </row>
    <row r="420" spans="1:15" s="29" customFormat="1">
      <c r="A420" s="181" t="s">
        <v>10</v>
      </c>
      <c r="B420" s="2">
        <v>12</v>
      </c>
      <c r="C420" s="23" t="s">
        <v>148</v>
      </c>
      <c r="D420" s="8" t="s">
        <v>147</v>
      </c>
      <c r="E420" s="8" t="s">
        <v>113</v>
      </c>
      <c r="F420" s="8" t="s">
        <v>123</v>
      </c>
      <c r="G420" s="21"/>
      <c r="H420" s="32"/>
      <c r="I420" s="9">
        <f t="shared" si="64"/>
        <v>1700</v>
      </c>
      <c r="J420" s="554">
        <f t="shared" si="64"/>
        <v>1700</v>
      </c>
      <c r="K420" s="554">
        <f t="shared" si="64"/>
        <v>1700</v>
      </c>
      <c r="L420" s="305"/>
      <c r="M420" s="341"/>
      <c r="N420" s="13"/>
      <c r="O420" s="13"/>
    </row>
    <row r="421" spans="1:15" s="29" customFormat="1">
      <c r="A421" s="108" t="s">
        <v>220</v>
      </c>
      <c r="B421" s="2">
        <v>12</v>
      </c>
      <c r="C421" s="23" t="s">
        <v>148</v>
      </c>
      <c r="D421" s="8" t="s">
        <v>147</v>
      </c>
      <c r="E421" s="8" t="s">
        <v>113</v>
      </c>
      <c r="F421" s="8" t="s">
        <v>123</v>
      </c>
      <c r="G421" s="21">
        <v>91010</v>
      </c>
      <c r="H421" s="32"/>
      <c r="I421" s="9">
        <f t="shared" ref="I421:K422" si="65">I422</f>
        <v>1700</v>
      </c>
      <c r="J421" s="554">
        <f t="shared" si="65"/>
        <v>1700</v>
      </c>
      <c r="K421" s="554">
        <f t="shared" si="65"/>
        <v>1700</v>
      </c>
      <c r="L421" s="305"/>
      <c r="M421" s="341"/>
      <c r="N421" s="13"/>
      <c r="O421" s="13"/>
    </row>
    <row r="422" spans="1:15" s="29" customFormat="1">
      <c r="A422" s="108" t="s">
        <v>313</v>
      </c>
      <c r="B422" s="2">
        <v>12</v>
      </c>
      <c r="C422" s="23" t="s">
        <v>148</v>
      </c>
      <c r="D422" s="8" t="s">
        <v>147</v>
      </c>
      <c r="E422" s="8" t="s">
        <v>113</v>
      </c>
      <c r="F422" s="8" t="s">
        <v>123</v>
      </c>
      <c r="G422" s="21">
        <v>91010</v>
      </c>
      <c r="H422" s="32">
        <v>600</v>
      </c>
      <c r="I422" s="9">
        <f t="shared" si="65"/>
        <v>1700</v>
      </c>
      <c r="J422" s="554">
        <f t="shared" si="65"/>
        <v>1700</v>
      </c>
      <c r="K422" s="554">
        <f t="shared" si="65"/>
        <v>1700</v>
      </c>
      <c r="L422" s="305"/>
      <c r="M422" s="341"/>
      <c r="N422" s="13"/>
      <c r="O422" s="13"/>
    </row>
    <row r="423" spans="1:15" s="29" customFormat="1" ht="37.5">
      <c r="A423" s="176" t="s">
        <v>330</v>
      </c>
      <c r="B423" s="2">
        <v>12</v>
      </c>
      <c r="C423" s="23" t="s">
        <v>148</v>
      </c>
      <c r="D423" s="8" t="s">
        <v>147</v>
      </c>
      <c r="E423" s="8" t="s">
        <v>113</v>
      </c>
      <c r="F423" s="8" t="s">
        <v>123</v>
      </c>
      <c r="G423" s="21">
        <v>91010</v>
      </c>
      <c r="H423" s="32">
        <v>630</v>
      </c>
      <c r="I423" s="9">
        <f>'прил 3'!J441</f>
        <v>1700</v>
      </c>
      <c r="J423" s="9">
        <f>'прил 3'!K441</f>
        <v>1700</v>
      </c>
      <c r="K423" s="9">
        <f>'прил 3'!L441</f>
        <v>1700</v>
      </c>
      <c r="L423" s="305"/>
      <c r="M423" s="341"/>
      <c r="N423" s="13"/>
      <c r="O423" s="13"/>
    </row>
    <row r="424" spans="1:15">
      <c r="A424" s="181" t="s">
        <v>310</v>
      </c>
      <c r="B424" s="8" t="s">
        <v>161</v>
      </c>
      <c r="C424" s="8"/>
      <c r="D424" s="8"/>
      <c r="E424" s="8"/>
      <c r="F424" s="8"/>
      <c r="G424" s="8"/>
      <c r="H424" s="8"/>
      <c r="I424" s="9">
        <f>I425</f>
        <v>36</v>
      </c>
      <c r="J424" s="554">
        <f>J425</f>
        <v>36</v>
      </c>
      <c r="K424" s="554">
        <f>K425</f>
        <v>36</v>
      </c>
      <c r="L424" s="305"/>
    </row>
    <row r="425" spans="1:15">
      <c r="A425" s="181" t="s">
        <v>39</v>
      </c>
      <c r="B425" s="8" t="s">
        <v>161</v>
      </c>
      <c r="C425" s="8" t="s">
        <v>123</v>
      </c>
      <c r="D425" s="8"/>
      <c r="E425" s="8"/>
      <c r="F425" s="8"/>
      <c r="G425" s="8"/>
      <c r="H425" s="8"/>
      <c r="I425" s="9">
        <f>SUM(I427)</f>
        <v>36</v>
      </c>
      <c r="J425" s="554">
        <f>SUM(J427)</f>
        <v>36</v>
      </c>
      <c r="K425" s="554">
        <f>SUM(K427)</f>
        <v>36</v>
      </c>
      <c r="L425" s="305"/>
    </row>
    <row r="426" spans="1:15" ht="37.5">
      <c r="A426" s="108" t="s">
        <v>245</v>
      </c>
      <c r="B426" s="8" t="s">
        <v>161</v>
      </c>
      <c r="C426" s="8" t="s">
        <v>123</v>
      </c>
      <c r="D426" s="8" t="s">
        <v>88</v>
      </c>
      <c r="E426" s="8"/>
      <c r="F426" s="8"/>
      <c r="G426" s="8"/>
      <c r="H426" s="8"/>
      <c r="I426" s="9">
        <f>I427</f>
        <v>36</v>
      </c>
      <c r="J426" s="554">
        <f>J427</f>
        <v>36</v>
      </c>
      <c r="K426" s="554">
        <f>K427</f>
        <v>36</v>
      </c>
      <c r="L426" s="305"/>
    </row>
    <row r="427" spans="1:15" ht="37.5">
      <c r="A427" s="166" t="s">
        <v>207</v>
      </c>
      <c r="B427" s="8" t="s">
        <v>161</v>
      </c>
      <c r="C427" s="8" t="s">
        <v>123</v>
      </c>
      <c r="D427" s="8" t="s">
        <v>88</v>
      </c>
      <c r="E427" s="8" t="s">
        <v>113</v>
      </c>
      <c r="F427" s="8"/>
      <c r="G427" s="8"/>
      <c r="H427" s="8"/>
      <c r="I427" s="9">
        <f t="shared" ref="I427:K428" si="66">SUM(I428)</f>
        <v>36</v>
      </c>
      <c r="J427" s="554">
        <f t="shared" si="66"/>
        <v>36</v>
      </c>
      <c r="K427" s="554">
        <f t="shared" si="66"/>
        <v>36</v>
      </c>
      <c r="L427" s="305"/>
    </row>
    <row r="428" spans="1:15" ht="37.5">
      <c r="A428" s="166" t="s">
        <v>208</v>
      </c>
      <c r="B428" s="8" t="s">
        <v>161</v>
      </c>
      <c r="C428" s="8" t="s">
        <v>123</v>
      </c>
      <c r="D428" s="8" t="s">
        <v>88</v>
      </c>
      <c r="E428" s="8" t="s">
        <v>113</v>
      </c>
      <c r="F428" s="8" t="s">
        <v>123</v>
      </c>
      <c r="G428" s="8"/>
      <c r="H428" s="8"/>
      <c r="I428" s="9">
        <f t="shared" si="66"/>
        <v>36</v>
      </c>
      <c r="J428" s="554">
        <f t="shared" si="66"/>
        <v>36</v>
      </c>
      <c r="K428" s="554">
        <f t="shared" si="66"/>
        <v>36</v>
      </c>
      <c r="L428" s="305"/>
    </row>
    <row r="429" spans="1:15">
      <c r="A429" s="108" t="s">
        <v>134</v>
      </c>
      <c r="B429" s="8" t="s">
        <v>161</v>
      </c>
      <c r="C429" s="8" t="s">
        <v>123</v>
      </c>
      <c r="D429" s="8" t="s">
        <v>88</v>
      </c>
      <c r="E429" s="8" t="s">
        <v>113</v>
      </c>
      <c r="F429" s="8" t="s">
        <v>123</v>
      </c>
      <c r="G429" s="8" t="s">
        <v>192</v>
      </c>
      <c r="H429" s="8"/>
      <c r="I429" s="9">
        <f>SUM('прил 3'!J442)</f>
        <v>36</v>
      </c>
      <c r="J429" s="554">
        <f>SUM('прил 3'!K442)</f>
        <v>36</v>
      </c>
      <c r="K429" s="554">
        <f>SUM('прил 3'!L442)</f>
        <v>36</v>
      </c>
      <c r="L429" s="305"/>
    </row>
    <row r="430" spans="1:15">
      <c r="A430" s="108" t="s">
        <v>310</v>
      </c>
      <c r="B430" s="8" t="s">
        <v>161</v>
      </c>
      <c r="C430" s="8" t="s">
        <v>123</v>
      </c>
      <c r="D430" s="8" t="s">
        <v>88</v>
      </c>
      <c r="E430" s="8" t="s">
        <v>113</v>
      </c>
      <c r="F430" s="8" t="s">
        <v>123</v>
      </c>
      <c r="G430" s="8" t="s">
        <v>192</v>
      </c>
      <c r="H430" s="8" t="s">
        <v>309</v>
      </c>
      <c r="I430" s="9">
        <f>I431</f>
        <v>36</v>
      </c>
      <c r="J430" s="554">
        <f>J431</f>
        <v>36</v>
      </c>
      <c r="K430" s="554">
        <f>K431</f>
        <v>36</v>
      </c>
      <c r="L430" s="305"/>
    </row>
    <row r="431" spans="1:15">
      <c r="A431" s="165" t="s">
        <v>266</v>
      </c>
      <c r="B431" s="8" t="s">
        <v>161</v>
      </c>
      <c r="C431" s="8" t="s">
        <v>123</v>
      </c>
      <c r="D431" s="8" t="s">
        <v>88</v>
      </c>
      <c r="E431" s="8" t="s">
        <v>113</v>
      </c>
      <c r="F431" s="8" t="s">
        <v>123</v>
      </c>
      <c r="G431" s="8" t="s">
        <v>192</v>
      </c>
      <c r="H431" s="8" t="s">
        <v>163</v>
      </c>
      <c r="I431" s="9">
        <f>'прил 3'!J442</f>
        <v>36</v>
      </c>
      <c r="J431" s="9">
        <f>'прил 3'!K442</f>
        <v>36</v>
      </c>
      <c r="K431" s="9">
        <f>'прил 3'!L442</f>
        <v>36</v>
      </c>
      <c r="L431" s="305"/>
    </row>
    <row r="432" spans="1:15">
      <c r="A432" s="108" t="s">
        <v>223</v>
      </c>
      <c r="B432" s="8" t="s">
        <v>142</v>
      </c>
      <c r="C432" s="8"/>
      <c r="D432" s="8"/>
      <c r="E432" s="8"/>
      <c r="F432" s="8"/>
      <c r="G432" s="8"/>
      <c r="H432" s="8"/>
      <c r="I432" s="9">
        <f>I433+I440</f>
        <v>1452.3</v>
      </c>
      <c r="J432" s="9">
        <f>J433</f>
        <v>6.6</v>
      </c>
      <c r="K432" s="9">
        <f>K433</f>
        <v>6.6</v>
      </c>
      <c r="L432" s="305"/>
    </row>
    <row r="433" spans="1:13" ht="37.5">
      <c r="A433" s="108" t="s">
        <v>224</v>
      </c>
      <c r="B433" s="8" t="s">
        <v>142</v>
      </c>
      <c r="C433" s="8" t="s">
        <v>123</v>
      </c>
      <c r="D433" s="8"/>
      <c r="E433" s="8"/>
      <c r="F433" s="8"/>
      <c r="G433" s="8"/>
      <c r="H433" s="8"/>
      <c r="I433" s="9">
        <f t="shared" ref="I433:K436" si="67">I434</f>
        <v>6.6</v>
      </c>
      <c r="J433" s="554">
        <f t="shared" si="67"/>
        <v>6.6</v>
      </c>
      <c r="K433" s="554">
        <f t="shared" si="67"/>
        <v>6.6</v>
      </c>
      <c r="L433" s="305"/>
    </row>
    <row r="434" spans="1:13" ht="37.5">
      <c r="A434" s="108" t="s">
        <v>245</v>
      </c>
      <c r="B434" s="8" t="s">
        <v>142</v>
      </c>
      <c r="C434" s="8" t="s">
        <v>123</v>
      </c>
      <c r="D434" s="8" t="s">
        <v>88</v>
      </c>
      <c r="E434" s="8"/>
      <c r="F434" s="8"/>
      <c r="G434" s="8"/>
      <c r="H434" s="8"/>
      <c r="I434" s="9">
        <f t="shared" si="67"/>
        <v>6.6</v>
      </c>
      <c r="J434" s="554">
        <f t="shared" si="67"/>
        <v>6.6</v>
      </c>
      <c r="K434" s="554">
        <f t="shared" si="67"/>
        <v>6.6</v>
      </c>
    </row>
    <row r="435" spans="1:13">
      <c r="A435" s="108" t="s">
        <v>225</v>
      </c>
      <c r="B435" s="8" t="s">
        <v>142</v>
      </c>
      <c r="C435" s="8" t="s">
        <v>123</v>
      </c>
      <c r="D435" s="8" t="s">
        <v>88</v>
      </c>
      <c r="E435" s="8" t="s">
        <v>90</v>
      </c>
      <c r="F435" s="8"/>
      <c r="G435" s="8"/>
      <c r="H435" s="8"/>
      <c r="I435" s="9">
        <f t="shared" si="67"/>
        <v>6.6</v>
      </c>
      <c r="J435" s="554">
        <f t="shared" si="67"/>
        <v>6.6</v>
      </c>
      <c r="K435" s="554">
        <f t="shared" si="67"/>
        <v>6.6</v>
      </c>
    </row>
    <row r="436" spans="1:13" ht="37.5">
      <c r="A436" s="108" t="s">
        <v>226</v>
      </c>
      <c r="B436" s="8" t="s">
        <v>142</v>
      </c>
      <c r="C436" s="8" t="s">
        <v>123</v>
      </c>
      <c r="D436" s="8" t="s">
        <v>88</v>
      </c>
      <c r="E436" s="8" t="s">
        <v>90</v>
      </c>
      <c r="F436" s="8" t="s">
        <v>123</v>
      </c>
      <c r="G436" s="8"/>
      <c r="H436" s="8"/>
      <c r="I436" s="9">
        <f t="shared" si="67"/>
        <v>6.6</v>
      </c>
      <c r="J436" s="554">
        <f t="shared" si="67"/>
        <v>6.6</v>
      </c>
      <c r="K436" s="554">
        <f t="shared" si="67"/>
        <v>6.6</v>
      </c>
    </row>
    <row r="437" spans="1:13">
      <c r="A437" s="108" t="s">
        <v>244</v>
      </c>
      <c r="B437" s="8" t="s">
        <v>142</v>
      </c>
      <c r="C437" s="8" t="s">
        <v>123</v>
      </c>
      <c r="D437" s="8" t="s">
        <v>88</v>
      </c>
      <c r="E437" s="8" t="s">
        <v>90</v>
      </c>
      <c r="F437" s="8" t="s">
        <v>123</v>
      </c>
      <c r="G437" s="8" t="s">
        <v>0</v>
      </c>
      <c r="H437" s="8"/>
      <c r="I437" s="9">
        <f>I439</f>
        <v>6.6</v>
      </c>
      <c r="J437" s="554">
        <f>J439</f>
        <v>6.6</v>
      </c>
      <c r="K437" s="554">
        <f>K439</f>
        <v>6.6</v>
      </c>
    </row>
    <row r="438" spans="1:13">
      <c r="A438" s="110" t="s">
        <v>307</v>
      </c>
      <c r="B438" s="8" t="s">
        <v>142</v>
      </c>
      <c r="C438" s="8" t="s">
        <v>123</v>
      </c>
      <c r="D438" s="8" t="s">
        <v>88</v>
      </c>
      <c r="E438" s="8" t="s">
        <v>90</v>
      </c>
      <c r="F438" s="8" t="s">
        <v>123</v>
      </c>
      <c r="G438" s="8" t="s">
        <v>0</v>
      </c>
      <c r="H438" s="8" t="s">
        <v>306</v>
      </c>
      <c r="I438" s="9">
        <f>I439</f>
        <v>6.6</v>
      </c>
      <c r="J438" s="554">
        <f>J439</f>
        <v>6.6</v>
      </c>
      <c r="K438" s="554">
        <f>K439</f>
        <v>6.6</v>
      </c>
    </row>
    <row r="439" spans="1:13">
      <c r="A439" s="108" t="s">
        <v>38</v>
      </c>
      <c r="B439" s="8" t="s">
        <v>142</v>
      </c>
      <c r="C439" s="8" t="s">
        <v>123</v>
      </c>
      <c r="D439" s="8" t="s">
        <v>88</v>
      </c>
      <c r="E439" s="8" t="s">
        <v>90</v>
      </c>
      <c r="F439" s="8" t="s">
        <v>123</v>
      </c>
      <c r="G439" s="8" t="s">
        <v>0</v>
      </c>
      <c r="H439" s="8" t="s">
        <v>37</v>
      </c>
      <c r="I439" s="9">
        <f>'прил 3'!J457</f>
        <v>6.6</v>
      </c>
      <c r="J439" s="9">
        <f>'прил 3'!K457</f>
        <v>6.6</v>
      </c>
      <c r="K439" s="9">
        <f>'прил 3'!L457</f>
        <v>6.6</v>
      </c>
    </row>
    <row r="440" spans="1:13">
      <c r="A440" s="108" t="s">
        <v>395</v>
      </c>
      <c r="B440" s="8" t="s">
        <v>142</v>
      </c>
      <c r="C440" s="8" t="s">
        <v>147</v>
      </c>
      <c r="D440" s="8"/>
      <c r="E440" s="8"/>
      <c r="F440" s="8"/>
      <c r="G440" s="8"/>
      <c r="H440" s="8"/>
      <c r="I440" s="9">
        <f t="shared" ref="I440:K443" si="68">I441</f>
        <v>1445.7</v>
      </c>
      <c r="J440" s="554">
        <f t="shared" si="68"/>
        <v>0</v>
      </c>
      <c r="K440" s="554">
        <f t="shared" si="68"/>
        <v>0</v>
      </c>
    </row>
    <row r="441" spans="1:13" ht="37.5">
      <c r="A441" s="108" t="s">
        <v>245</v>
      </c>
      <c r="B441" s="8" t="s">
        <v>142</v>
      </c>
      <c r="C441" s="8" t="s">
        <v>147</v>
      </c>
      <c r="D441" s="8" t="s">
        <v>88</v>
      </c>
      <c r="E441" s="8"/>
      <c r="F441" s="8"/>
      <c r="G441" s="8"/>
      <c r="H441" s="8"/>
      <c r="I441" s="9">
        <f t="shared" si="68"/>
        <v>1445.7</v>
      </c>
      <c r="J441" s="554">
        <f t="shared" si="68"/>
        <v>0</v>
      </c>
      <c r="K441" s="554">
        <f t="shared" si="68"/>
        <v>0</v>
      </c>
    </row>
    <row r="442" spans="1:13">
      <c r="A442" s="108" t="s">
        <v>225</v>
      </c>
      <c r="B442" s="8" t="s">
        <v>142</v>
      </c>
      <c r="C442" s="8" t="s">
        <v>147</v>
      </c>
      <c r="D442" s="8" t="s">
        <v>88</v>
      </c>
      <c r="E442" s="8" t="s">
        <v>90</v>
      </c>
      <c r="F442" s="8"/>
      <c r="G442" s="8"/>
      <c r="H442" s="8"/>
      <c r="I442" s="9">
        <f t="shared" si="68"/>
        <v>1445.7</v>
      </c>
      <c r="J442" s="554">
        <f t="shared" si="68"/>
        <v>0</v>
      </c>
      <c r="K442" s="554">
        <f t="shared" si="68"/>
        <v>0</v>
      </c>
    </row>
    <row r="443" spans="1:13" ht="37.5">
      <c r="A443" s="108" t="s">
        <v>226</v>
      </c>
      <c r="B443" s="8" t="s">
        <v>142</v>
      </c>
      <c r="C443" s="8" t="s">
        <v>147</v>
      </c>
      <c r="D443" s="8" t="s">
        <v>88</v>
      </c>
      <c r="E443" s="8" t="s">
        <v>90</v>
      </c>
      <c r="F443" s="8" t="s">
        <v>123</v>
      </c>
      <c r="G443" s="8"/>
      <c r="H443" s="8"/>
      <c r="I443" s="9">
        <f t="shared" si="68"/>
        <v>1445.7</v>
      </c>
      <c r="J443" s="554">
        <f t="shared" si="68"/>
        <v>0</v>
      </c>
      <c r="K443" s="554">
        <f t="shared" si="68"/>
        <v>0</v>
      </c>
    </row>
    <row r="444" spans="1:13" ht="42.6" customHeight="1">
      <c r="A444" s="108" t="s">
        <v>396</v>
      </c>
      <c r="B444" s="8" t="s">
        <v>142</v>
      </c>
      <c r="C444" s="8" t="s">
        <v>147</v>
      </c>
      <c r="D444" s="8" t="s">
        <v>88</v>
      </c>
      <c r="E444" s="8" t="s">
        <v>90</v>
      </c>
      <c r="F444" s="8" t="s">
        <v>123</v>
      </c>
      <c r="G444" s="8" t="s">
        <v>397</v>
      </c>
      <c r="H444" s="8"/>
      <c r="I444" s="9">
        <f>I446</f>
        <v>1445.7</v>
      </c>
      <c r="J444" s="554">
        <f>J446</f>
        <v>0</v>
      </c>
      <c r="K444" s="554">
        <f>K446</f>
        <v>0</v>
      </c>
    </row>
    <row r="445" spans="1:13" ht="20.45" customHeight="1">
      <c r="A445" s="110" t="s">
        <v>307</v>
      </c>
      <c r="B445" s="8" t="s">
        <v>142</v>
      </c>
      <c r="C445" s="8" t="s">
        <v>147</v>
      </c>
      <c r="D445" s="8" t="s">
        <v>88</v>
      </c>
      <c r="E445" s="8" t="s">
        <v>90</v>
      </c>
      <c r="F445" s="8" t="s">
        <v>123</v>
      </c>
      <c r="G445" s="8" t="s">
        <v>397</v>
      </c>
      <c r="H445" s="8" t="s">
        <v>306</v>
      </c>
      <c r="I445" s="9">
        <f>I446</f>
        <v>1445.7</v>
      </c>
      <c r="J445" s="554">
        <f>J446</f>
        <v>0</v>
      </c>
      <c r="K445" s="554">
        <f>K446</f>
        <v>0</v>
      </c>
    </row>
    <row r="446" spans="1:13">
      <c r="A446" s="108" t="s">
        <v>398</v>
      </c>
      <c r="B446" s="8" t="s">
        <v>142</v>
      </c>
      <c r="C446" s="8" t="s">
        <v>147</v>
      </c>
      <c r="D446" s="8" t="s">
        <v>88</v>
      </c>
      <c r="E446" s="8" t="s">
        <v>90</v>
      </c>
      <c r="F446" s="8" t="s">
        <v>123</v>
      </c>
      <c r="G446" s="8" t="s">
        <v>397</v>
      </c>
      <c r="H446" s="8" t="s">
        <v>399</v>
      </c>
      <c r="I446" s="9">
        <f>'прил 3'!J464</f>
        <v>1445.7</v>
      </c>
      <c r="J446" s="9">
        <f>'прил 3'!K464</f>
        <v>0</v>
      </c>
      <c r="K446" s="9">
        <f>'прил 3'!L464</f>
        <v>0</v>
      </c>
      <c r="M446" s="37"/>
    </row>
    <row r="447" spans="1:13" ht="30.75" customHeight="1">
      <c r="A447" s="179" t="s">
        <v>31</v>
      </c>
      <c r="B447" s="32">
        <v>99</v>
      </c>
      <c r="C447" s="32"/>
      <c r="D447" s="8"/>
      <c r="E447" s="32"/>
      <c r="F447" s="8"/>
      <c r="G447" s="32"/>
      <c r="H447" s="32"/>
      <c r="I447" s="9">
        <f t="shared" ref="I447:K448" si="69">I448</f>
        <v>0</v>
      </c>
      <c r="J447" s="554">
        <f t="shared" si="69"/>
        <v>1685.3</v>
      </c>
      <c r="K447" s="554">
        <f t="shared" si="69"/>
        <v>3510.7</v>
      </c>
    </row>
    <row r="448" spans="1:13" ht="25.15" customHeight="1">
      <c r="A448" s="180" t="s">
        <v>31</v>
      </c>
      <c r="B448" s="32">
        <v>99</v>
      </c>
      <c r="C448" s="32">
        <v>99</v>
      </c>
      <c r="D448" s="8"/>
      <c r="E448" s="32"/>
      <c r="F448" s="8"/>
      <c r="G448" s="32"/>
      <c r="H448" s="32"/>
      <c r="I448" s="625">
        <f t="shared" si="69"/>
        <v>0</v>
      </c>
      <c r="J448" s="637">
        <f t="shared" si="69"/>
        <v>1685.3</v>
      </c>
      <c r="K448" s="637">
        <f t="shared" si="69"/>
        <v>3510.7</v>
      </c>
      <c r="L448" s="335"/>
    </row>
    <row r="449" spans="1:14" ht="39.6" customHeight="1">
      <c r="A449" s="183" t="s">
        <v>457</v>
      </c>
      <c r="B449" s="199">
        <v>99</v>
      </c>
      <c r="C449" s="199">
        <v>99</v>
      </c>
      <c r="D449" s="198" t="s">
        <v>150</v>
      </c>
      <c r="E449" s="199"/>
      <c r="F449" s="7"/>
      <c r="G449" s="199"/>
      <c r="H449" s="199"/>
      <c r="I449" s="625">
        <f t="shared" ref="I449:K451" si="70">I450</f>
        <v>0</v>
      </c>
      <c r="J449" s="637">
        <f t="shared" si="70"/>
        <v>1685.3</v>
      </c>
      <c r="K449" s="637">
        <f t="shared" si="70"/>
        <v>3510.7</v>
      </c>
      <c r="L449" s="335"/>
      <c r="N449" s="196"/>
    </row>
    <row r="450" spans="1:14" ht="21.75" customHeight="1">
      <c r="A450" s="186" t="s">
        <v>9</v>
      </c>
      <c r="B450" s="199">
        <v>99</v>
      </c>
      <c r="C450" s="199">
        <v>99</v>
      </c>
      <c r="D450" s="198" t="s">
        <v>150</v>
      </c>
      <c r="E450" s="199">
        <v>0</v>
      </c>
      <c r="F450" s="7" t="s">
        <v>148</v>
      </c>
      <c r="G450" s="199"/>
      <c r="H450" s="199"/>
      <c r="I450" s="625">
        <f t="shared" si="70"/>
        <v>0</v>
      </c>
      <c r="J450" s="637">
        <f t="shared" si="70"/>
        <v>1685.3</v>
      </c>
      <c r="K450" s="637">
        <f t="shared" si="70"/>
        <v>3510.7</v>
      </c>
      <c r="L450" s="335"/>
      <c r="N450" s="196"/>
    </row>
    <row r="451" spans="1:14" ht="25.15" customHeight="1">
      <c r="A451" s="108" t="s">
        <v>31</v>
      </c>
      <c r="B451" s="199">
        <v>99</v>
      </c>
      <c r="C451" s="199">
        <v>99</v>
      </c>
      <c r="D451" s="198" t="s">
        <v>150</v>
      </c>
      <c r="E451" s="199">
        <v>0</v>
      </c>
      <c r="F451" s="7" t="s">
        <v>148</v>
      </c>
      <c r="G451" s="199">
        <v>41990</v>
      </c>
      <c r="H451" s="199"/>
      <c r="I451" s="625">
        <f t="shared" si="70"/>
        <v>0</v>
      </c>
      <c r="J451" s="637">
        <f t="shared" si="70"/>
        <v>1685.3</v>
      </c>
      <c r="K451" s="637">
        <f t="shared" si="70"/>
        <v>3510.7</v>
      </c>
      <c r="L451" s="335"/>
      <c r="N451" s="196"/>
    </row>
    <row r="452" spans="1:14" ht="25.15" customHeight="1">
      <c r="A452" s="194" t="s">
        <v>294</v>
      </c>
      <c r="B452" s="199">
        <v>99</v>
      </c>
      <c r="C452" s="199">
        <v>99</v>
      </c>
      <c r="D452" s="198" t="s">
        <v>150</v>
      </c>
      <c r="E452" s="199">
        <v>0</v>
      </c>
      <c r="F452" s="7" t="s">
        <v>148</v>
      </c>
      <c r="G452" s="199">
        <v>41990</v>
      </c>
      <c r="H452" s="199">
        <v>800</v>
      </c>
      <c r="I452" s="625">
        <f>I453</f>
        <v>0</v>
      </c>
      <c r="J452" s="637">
        <f>J453</f>
        <v>1685.3</v>
      </c>
      <c r="K452" s="637">
        <f>K453</f>
        <v>3510.7</v>
      </c>
      <c r="L452" s="335"/>
      <c r="N452" s="196"/>
    </row>
    <row r="453" spans="1:14" ht="25.15" customHeight="1">
      <c r="A453" s="108" t="s">
        <v>165</v>
      </c>
      <c r="B453" s="199">
        <v>99</v>
      </c>
      <c r="C453" s="199">
        <v>99</v>
      </c>
      <c r="D453" s="198" t="s">
        <v>150</v>
      </c>
      <c r="E453" s="199">
        <v>0</v>
      </c>
      <c r="F453" s="7" t="s">
        <v>148</v>
      </c>
      <c r="G453" s="199">
        <v>41990</v>
      </c>
      <c r="H453" s="199">
        <v>870</v>
      </c>
      <c r="I453" s="625">
        <f>'прил 3'!J471</f>
        <v>0</v>
      </c>
      <c r="J453" s="625">
        <f>'прил 3'!K471</f>
        <v>1685.3</v>
      </c>
      <c r="K453" s="637">
        <f>'прил 3'!L471</f>
        <v>3510.7</v>
      </c>
      <c r="L453" s="335"/>
      <c r="N453" s="196"/>
    </row>
    <row r="454" spans="1:14">
      <c r="I454" s="554"/>
    </row>
    <row r="456" spans="1:14">
      <c r="I456" s="629">
        <f>I199+I235+I439+I446</f>
        <v>3706.5</v>
      </c>
      <c r="J456" s="629">
        <f>J199+J235+J439+J446</f>
        <v>2160.1</v>
      </c>
      <c r="K456" s="629">
        <f>K199+K235+K439+K446</f>
        <v>2318.1</v>
      </c>
    </row>
    <row r="458" spans="1:14">
      <c r="I458" s="629">
        <f>I380+I386+I392+I393+I403</f>
        <v>3672.5</v>
      </c>
      <c r="J458" s="629">
        <f>J380+J386+J392+J393+J403</f>
        <v>2299.6999999999998</v>
      </c>
      <c r="K458" s="629">
        <f>K380+K386+K392+K393+K403</f>
        <v>2199</v>
      </c>
    </row>
  </sheetData>
  <autoFilter ref="A7:IV453"/>
  <mergeCells count="15">
    <mergeCell ref="B5:B6"/>
    <mergeCell ref="C5:C6"/>
    <mergeCell ref="L5:L6"/>
    <mergeCell ref="H5:H6"/>
    <mergeCell ref="I5:K5"/>
    <mergeCell ref="L299:L300"/>
    <mergeCell ref="M401:M402"/>
    <mergeCell ref="L205:L217"/>
    <mergeCell ref="L289:L291"/>
    <mergeCell ref="L57:L59"/>
    <mergeCell ref="I2:K2"/>
    <mergeCell ref="A3:K3"/>
    <mergeCell ref="L54:L56"/>
    <mergeCell ref="A5:A6"/>
    <mergeCell ref="D5:G6"/>
  </mergeCells>
  <phoneticPr fontId="4" type="noConversion"/>
  <conditionalFormatting sqref="C197:F198 C194:F194 A98 A172:H172 A387 A161:G161 A358:D358 A8:A9 A200:A203 A104 E358:F359 F194:G199 A101 B194:D199 A429 B420:F420 J416:L419 B98:H104 A19 F47 G66:H66 B196:F196 B8:H21 A408 B419:E419 G47:H48 E66:F67 A16:A17 H67:H75 B66:C75 E68:G75 F128:F132 B162:G171 H161:H171 A390:A393 J423:L423 F407:F415 H78:H80 G297:H298 E416:F420 G416:I423 B416:D423 I416:K420 I422:K423 G84:H84 E84 A183:A184 A400:A405 A211:A212 A216 B206:H210 A221 B295:H296 A235:A242 A206:A208 G358:H363 H197:H232 B200:G232 A231:A233 B219:H240">
    <cfRule type="expression" dxfId="3993" priority="7053" stopIfTrue="1">
      <formula>$C8=""</formula>
    </cfRule>
    <cfRule type="expression" dxfId="3992" priority="7054" stopIfTrue="1">
      <formula>$G8&lt;&gt;""</formula>
    </cfRule>
  </conditionalFormatting>
  <conditionalFormatting sqref="A424">
    <cfRule type="expression" dxfId="3991" priority="7055" stopIfTrue="1">
      <formula>$G424=""</formula>
    </cfRule>
    <cfRule type="expression" dxfId="3990" priority="7056" stopIfTrue="1">
      <formula>#REF!&lt;&gt;""</formula>
    </cfRule>
    <cfRule type="expression" dxfId="3989" priority="7057" stopIfTrue="1">
      <formula>AND($H424="",$G424&lt;&gt;"")</formula>
    </cfRule>
  </conditionalFormatting>
  <conditionalFormatting sqref="B194:D194 F161:F162 A404:A405 B420:F420 C104:F104 B419:E419 H128:H132 C128:F132 H163:H166 B161:E166 B167:H171 A400:A402 E409:E420 F407:F420 B404:D423 E84:F84 A183:A184 E295:F296 H295:H296 A206:A208 B411:E415 G211:H232 B200:F232 A231:A232 B219:H240">
    <cfRule type="expression" dxfId="3988" priority="7069" stopIfTrue="1">
      <formula>$C84=""</formula>
    </cfRule>
    <cfRule type="expression" dxfId="3987" priority="7070" stopIfTrue="1">
      <formula>$E84&lt;&gt;""</formula>
    </cfRule>
  </conditionalFormatting>
  <conditionalFormatting sqref="A19 A17 A104">
    <cfRule type="expression" dxfId="3986" priority="7071" stopIfTrue="1">
      <formula>$F17=""</formula>
    </cfRule>
    <cfRule type="expression" dxfId="3985" priority="7072" stopIfTrue="1">
      <formula>$H17&lt;&gt;""</formula>
    </cfRule>
    <cfRule type="expression" dxfId="3984" priority="7073" stopIfTrue="1">
      <formula>AND($G17="",$F17&lt;&gt;"")</formula>
    </cfRule>
  </conditionalFormatting>
  <conditionalFormatting sqref="B104 A200:A203 B17:C21 D84 A84 B128:B132 A183:A185 A211:A212 A216 A235:A242 A206:A208 B35:C46 A231:A233">
    <cfRule type="expression" dxfId="3983" priority="7074" stopIfTrue="1">
      <formula>$F17=""</formula>
    </cfRule>
    <cfRule type="expression" dxfId="3982" priority="7075" stopIfTrue="1">
      <formula>#REF!&lt;&gt;""</formula>
    </cfRule>
    <cfRule type="expression" dxfId="3981" priority="7076" stopIfTrue="1">
      <formula>AND($G17="",$F17&lt;&gt;"")</formula>
    </cfRule>
  </conditionalFormatting>
  <conditionalFormatting sqref="F194">
    <cfRule type="expression" dxfId="3980" priority="7009" stopIfTrue="1">
      <formula>$C194=""</formula>
    </cfRule>
    <cfRule type="expression" dxfId="3979" priority="7010" stopIfTrue="1">
      <formula>$E194&lt;&gt;""</formula>
    </cfRule>
  </conditionalFormatting>
  <conditionalFormatting sqref="E194">
    <cfRule type="expression" dxfId="3978" priority="7007" stopIfTrue="1">
      <formula>$C194=""</formula>
    </cfRule>
    <cfRule type="expression" dxfId="3977" priority="7008" stopIfTrue="1">
      <formula>$E194&lt;&gt;""</formula>
    </cfRule>
  </conditionalFormatting>
  <conditionalFormatting sqref="A98">
    <cfRule type="expression" dxfId="3976" priority="6970" stopIfTrue="1">
      <formula>$F98=""</formula>
    </cfRule>
    <cfRule type="expression" dxfId="3975" priority="6971" stopIfTrue="1">
      <formula>#REF!&lt;&gt;""</formula>
    </cfRule>
    <cfRule type="expression" dxfId="3974" priority="6972" stopIfTrue="1">
      <formula>AND($G98="",$F98&lt;&gt;"")</formula>
    </cfRule>
  </conditionalFormatting>
  <conditionalFormatting sqref="E98:F98">
    <cfRule type="expression" dxfId="3973" priority="6968" stopIfTrue="1">
      <formula>$C98=""</formula>
    </cfRule>
    <cfRule type="expression" dxfId="3972" priority="6969" stopIfTrue="1">
      <formula>$E98&lt;&gt;""</formula>
    </cfRule>
  </conditionalFormatting>
  <conditionalFormatting sqref="A161">
    <cfRule type="expression" dxfId="3971" priority="6955" stopIfTrue="1">
      <formula>$C161=""</formula>
    </cfRule>
    <cfRule type="expression" dxfId="3970" priority="6956" stopIfTrue="1">
      <formula>$E161&lt;&gt;""</formula>
    </cfRule>
  </conditionalFormatting>
  <conditionalFormatting sqref="B194">
    <cfRule type="expression" dxfId="3969" priority="6939" stopIfTrue="1">
      <formula>$C194=""</formula>
    </cfRule>
    <cfRule type="expression" dxfId="3968" priority="6940" stopIfTrue="1">
      <formula>$E194&lt;&gt;""</formula>
    </cfRule>
  </conditionalFormatting>
  <conditionalFormatting sqref="A200:A203">
    <cfRule type="expression" dxfId="3967" priority="6930" stopIfTrue="1">
      <formula>$C200=""</formula>
    </cfRule>
    <cfRule type="expression" dxfId="3966" priority="6931" stopIfTrue="1">
      <formula>$E200&lt;&gt;""</formula>
    </cfRule>
  </conditionalFormatting>
  <conditionalFormatting sqref="A408">
    <cfRule type="expression" dxfId="3965" priority="6897" stopIfTrue="1">
      <formula>$C408=""</formula>
    </cfRule>
    <cfRule type="expression" dxfId="3964" priority="6898" stopIfTrue="1">
      <formula>$G408&lt;&gt;""</formula>
    </cfRule>
  </conditionalFormatting>
  <conditionalFormatting sqref="E404:F405">
    <cfRule type="expression" dxfId="3963" priority="6895" stopIfTrue="1">
      <formula>$C404=""</formula>
    </cfRule>
    <cfRule type="expression" dxfId="3962" priority="6896" stopIfTrue="1">
      <formula>$E404&lt;&gt;""</formula>
    </cfRule>
  </conditionalFormatting>
  <conditionalFormatting sqref="A201:A202 B420:F420 J416:L419 F47 B419:E419 C17:G21 C35:C46 E37:L46 H128:H132 C128:F132 D162:D171 H167:I171 B167:F171 A391:A393 J423:L423 D406:D420 J211:L211 E416:F420 G416:I423 B416:D423 L48 J170:L171 G47:K48 I167:K167 I416:K420 I422:K423 H19:L21 I169:K171 J184:K184 B42:B46 D42:K46 A403 J186:L193 H183:I193 B183:C193 E183:F193 H211:K213 H219:K219 I185:K193 A206:A207 L205:L210 D201:D210 B41:F41 I37:K48 B238:L240 L218:L232 H214:I232 I215:K232 B211:F232 B225:G232 H224:L240 B231:I240">
    <cfRule type="expression" dxfId="3961" priority="6759" stopIfTrue="1">
      <formula>$C17=""</formula>
    </cfRule>
    <cfRule type="expression" dxfId="3960" priority="6760" stopIfTrue="1">
      <formula>$D17&lt;&gt;""</formula>
    </cfRule>
  </conditionalFormatting>
  <conditionalFormatting sqref="A201:A202 A206:A207">
    <cfRule type="expression" dxfId="3959" priority="6757" stopIfTrue="1">
      <formula>$D201=""</formula>
    </cfRule>
    <cfRule type="expression" dxfId="3958" priority="6758" stopIfTrue="1">
      <formula>$E201&lt;&gt;""</formula>
    </cfRule>
  </conditionalFormatting>
  <conditionalFormatting sqref="I405:L405 I409:L409 H417:L418 H422:L423 I405:K407">
    <cfRule type="expression" dxfId="3957" priority="7077" stopIfTrue="1">
      <formula>$C404=""</formula>
    </cfRule>
    <cfRule type="expression" dxfId="3956" priority="7078" stopIfTrue="1">
      <formula>$G404&lt;&gt;""</formula>
    </cfRule>
  </conditionalFormatting>
  <conditionalFormatting sqref="O76:O80">
    <cfRule type="expression" dxfId="3955" priority="6586" stopIfTrue="1">
      <formula>$H76=""</formula>
    </cfRule>
    <cfRule type="expression" dxfId="3954" priority="6587" stopIfTrue="1">
      <formula>#REF!&lt;&gt;""</formula>
    </cfRule>
    <cfRule type="expression" dxfId="3953" priority="6588" stopIfTrue="1">
      <formula>AND(#REF!="",$H76&lt;&gt;"")</formula>
    </cfRule>
  </conditionalFormatting>
  <conditionalFormatting sqref="B10:C11">
    <cfRule type="expression" dxfId="3952" priority="6576" stopIfTrue="1">
      <formula>$C10=""</formula>
    </cfRule>
    <cfRule type="expression" dxfId="3951" priority="6577" stopIfTrue="1">
      <formula>$G10&lt;&gt;""</formula>
    </cfRule>
  </conditionalFormatting>
  <conditionalFormatting sqref="F175 E174:F174 A429 A424:A425">
    <cfRule type="expression" dxfId="3950" priority="7091" stopIfTrue="1">
      <formula>$F174=""</formula>
    </cfRule>
    <cfRule type="expression" dxfId="3949" priority="7092" stopIfTrue="1">
      <formula>$J174&lt;&gt;""</formula>
    </cfRule>
    <cfRule type="expression" dxfId="3948" priority="7093" stopIfTrue="1">
      <formula>AND($G174="",$F174&lt;&gt;"")</formula>
    </cfRule>
  </conditionalFormatting>
  <conditionalFormatting sqref="A292">
    <cfRule type="expression" dxfId="3947" priority="6467" stopIfTrue="1">
      <formula>$C292=""</formula>
    </cfRule>
    <cfRule type="expression" dxfId="3946" priority="6468" stopIfTrue="1">
      <formula>$G292&lt;&gt;""</formula>
    </cfRule>
  </conditionalFormatting>
  <conditionalFormatting sqref="D416:F420">
    <cfRule type="expression" dxfId="3945" priority="6345" stopIfTrue="1">
      <formula>$C416=""</formula>
    </cfRule>
    <cfRule type="expression" dxfId="3944" priority="6346" stopIfTrue="1">
      <formula>$D416&lt;&gt;""</formula>
    </cfRule>
  </conditionalFormatting>
  <conditionalFormatting sqref="D416:F420">
    <cfRule type="expression" dxfId="3943" priority="6343" stopIfTrue="1">
      <formula>$C416=""</formula>
    </cfRule>
    <cfRule type="expression" dxfId="3942" priority="6344" stopIfTrue="1">
      <formula>$G416&lt;&gt;""</formula>
    </cfRule>
  </conditionalFormatting>
  <conditionalFormatting sqref="I211:L211">
    <cfRule type="expression" dxfId="3941" priority="6299" stopIfTrue="1">
      <formula>$C211=""</formula>
    </cfRule>
    <cfRule type="expression" dxfId="3940" priority="6300" stopIfTrue="1">
      <formula>$D211&lt;&gt;""</formula>
    </cfRule>
  </conditionalFormatting>
  <conditionalFormatting sqref="I211:L211">
    <cfRule type="expression" dxfId="3939" priority="6294" stopIfTrue="1">
      <formula>$C211=""</formula>
    </cfRule>
    <cfRule type="expression" dxfId="3938" priority="6295" stopIfTrue="1">
      <formula>$D211&lt;&gt;""</formula>
    </cfRule>
  </conditionalFormatting>
  <conditionalFormatting sqref="I211:L211">
    <cfRule type="expression" dxfId="3937" priority="6286" stopIfTrue="1">
      <formula>$C211=""</formula>
    </cfRule>
    <cfRule type="expression" dxfId="3936" priority="6287" stopIfTrue="1">
      <formula>$D211&lt;&gt;""</formula>
    </cfRule>
  </conditionalFormatting>
  <conditionalFormatting sqref="A197">
    <cfRule type="expression" dxfId="3935" priority="6255" stopIfTrue="1">
      <formula>$F197=""</formula>
    </cfRule>
    <cfRule type="expression" dxfId="3934" priority="6256" stopIfTrue="1">
      <formula>#REF!&lt;&gt;""</formula>
    </cfRule>
    <cfRule type="expression" dxfId="3933" priority="6257" stopIfTrue="1">
      <formula>AND($G197="",$F197&lt;&gt;"")</formula>
    </cfRule>
  </conditionalFormatting>
  <conditionalFormatting sqref="A197">
    <cfRule type="expression" dxfId="3932" priority="6253" stopIfTrue="1">
      <formula>$C197=""</formula>
    </cfRule>
    <cfRule type="expression" dxfId="3931" priority="6254" stopIfTrue="1">
      <formula>$G197&lt;&gt;""</formula>
    </cfRule>
  </conditionalFormatting>
  <conditionalFormatting sqref="A197">
    <cfRule type="expression" dxfId="3930" priority="6180" stopIfTrue="1">
      <formula>$F197=""</formula>
    </cfRule>
    <cfRule type="expression" dxfId="3929" priority="6181" stopIfTrue="1">
      <formula>#REF!&lt;&gt;""</formula>
    </cfRule>
    <cfRule type="expression" dxfId="3928" priority="6182" stopIfTrue="1">
      <formula>AND($G197="",$F197&lt;&gt;"")</formula>
    </cfRule>
  </conditionalFormatting>
  <conditionalFormatting sqref="A197">
    <cfRule type="expression" dxfId="3927" priority="6178" stopIfTrue="1">
      <formula>$C197=""</formula>
    </cfRule>
    <cfRule type="expression" dxfId="3926" priority="6179" stopIfTrue="1">
      <formula>$G197&lt;&gt;""</formula>
    </cfRule>
  </conditionalFormatting>
  <conditionalFormatting sqref="A19">
    <cfRule type="expression" dxfId="3925" priority="6175" stopIfTrue="1">
      <formula>$F19=""</formula>
    </cfRule>
    <cfRule type="expression" dxfId="3924" priority="6176" stopIfTrue="1">
      <formula>$H19&lt;&gt;""</formula>
    </cfRule>
    <cfRule type="expression" dxfId="3923" priority="6177" stopIfTrue="1">
      <formula>AND($G19="",$F19&lt;&gt;"")</formula>
    </cfRule>
  </conditionalFormatting>
  <conditionalFormatting sqref="I168:K168">
    <cfRule type="expression" dxfId="3922" priority="6163" stopIfTrue="1">
      <formula>$C168=""</formula>
    </cfRule>
    <cfRule type="expression" dxfId="3921" priority="6164" stopIfTrue="1">
      <formula>$D168&lt;&gt;""</formula>
    </cfRule>
  </conditionalFormatting>
  <conditionalFormatting sqref="A145:A146 A206">
    <cfRule type="expression" dxfId="3920" priority="7155" stopIfTrue="1">
      <formula>$H145=""</formula>
    </cfRule>
    <cfRule type="expression" dxfId="3919" priority="7156" stopIfTrue="1">
      <formula>#REF!&lt;&gt;""</formula>
    </cfRule>
    <cfRule type="expression" dxfId="3918" priority="7157" stopIfTrue="1">
      <formula>AND($I155="",$H145&lt;&gt;"")</formula>
    </cfRule>
  </conditionalFormatting>
  <conditionalFormatting sqref="A144 D84 F84 A84">
    <cfRule type="expression" dxfId="3917" priority="7179" stopIfTrue="1">
      <formula>$H84=""</formula>
    </cfRule>
    <cfRule type="expression" dxfId="3916" priority="7180" stopIfTrue="1">
      <formula>#REF!&lt;&gt;""</formula>
    </cfRule>
    <cfRule type="expression" dxfId="3915" priority="7181" stopIfTrue="1">
      <formula>AND($I93="",$H84&lt;&gt;"")</formula>
    </cfRule>
  </conditionalFormatting>
  <conditionalFormatting sqref="A163">
    <cfRule type="expression" dxfId="3914" priority="6110" stopIfTrue="1">
      <formula>$C163=""</formula>
    </cfRule>
    <cfRule type="expression" dxfId="3913" priority="6111" stopIfTrue="1">
      <formula>$G163&lt;&gt;""</formula>
    </cfRule>
  </conditionalFormatting>
  <conditionalFormatting sqref="A163">
    <cfRule type="expression" dxfId="3912" priority="7224" stopIfTrue="1">
      <formula>$H163=""</formula>
    </cfRule>
    <cfRule type="expression" dxfId="3911" priority="7225" stopIfTrue="1">
      <formula>#REF!&lt;&gt;""</formula>
    </cfRule>
    <cfRule type="expression" dxfId="3910" priority="7226" stopIfTrue="1">
      <formula>AND(#REF!="",$H163&lt;&gt;"")</formula>
    </cfRule>
  </conditionalFormatting>
  <conditionalFormatting sqref="B187:B193">
    <cfRule type="expression" dxfId="3909" priority="7229" stopIfTrue="1">
      <formula>$C186=""</formula>
    </cfRule>
    <cfRule type="expression" dxfId="3908" priority="7230" stopIfTrue="1">
      <formula>$D186&lt;&gt;""</formula>
    </cfRule>
  </conditionalFormatting>
  <conditionalFormatting sqref="A393">
    <cfRule type="expression" dxfId="3907" priority="6093" stopIfTrue="1">
      <formula>$C393=""</formula>
    </cfRule>
    <cfRule type="expression" dxfId="3906" priority="6094" stopIfTrue="1">
      <formula>$D393&lt;&gt;""</formula>
    </cfRule>
  </conditionalFormatting>
  <conditionalFormatting sqref="A393">
    <cfRule type="expression" dxfId="3905" priority="6091" stopIfTrue="1">
      <formula>$C393=""</formula>
    </cfRule>
    <cfRule type="expression" dxfId="3904" priority="6092" stopIfTrue="1">
      <formula>$D393&lt;&gt;""</formula>
    </cfRule>
  </conditionalFormatting>
  <conditionalFormatting sqref="H420:K420">
    <cfRule type="expression" dxfId="3903" priority="7241" stopIfTrue="1">
      <formula>$C417=""</formula>
    </cfRule>
    <cfRule type="expression" dxfId="3902" priority="7242" stopIfTrue="1">
      <formula>$G417&lt;&gt;""</formula>
    </cfRule>
  </conditionalFormatting>
  <conditionalFormatting sqref="H419:L419 I410:L415 H411:K415">
    <cfRule type="expression" dxfId="3901" priority="7245" stopIfTrue="1">
      <formula>$C408=""</formula>
    </cfRule>
    <cfRule type="expression" dxfId="3900" priority="7246" stopIfTrue="1">
      <formula>$G408&lt;&gt;""</formula>
    </cfRule>
  </conditionalFormatting>
  <conditionalFormatting sqref="B409:G415">
    <cfRule type="expression" dxfId="3899" priority="6089" stopIfTrue="1">
      <formula>$C409=""</formula>
    </cfRule>
    <cfRule type="expression" dxfId="3898" priority="6090" stopIfTrue="1">
      <formula>$G409&lt;&gt;""</formula>
    </cfRule>
  </conditionalFormatting>
  <conditionalFormatting sqref="A99:A100">
    <cfRule type="expression" dxfId="3897" priority="6069" stopIfTrue="1">
      <formula>$F99=""</formula>
    </cfRule>
    <cfRule type="expression" dxfId="3896" priority="6070" stopIfTrue="1">
      <formula>#REF!&lt;&gt;""</formula>
    </cfRule>
    <cfRule type="expression" dxfId="3895" priority="6071" stopIfTrue="1">
      <formula>AND($G99="",$F99&lt;&gt;"")</formula>
    </cfRule>
  </conditionalFormatting>
  <conditionalFormatting sqref="A99:A100">
    <cfRule type="expression" dxfId="3894" priority="6060" stopIfTrue="1">
      <formula>$F99=""</formula>
    </cfRule>
    <cfRule type="expression" dxfId="3893" priority="6061" stopIfTrue="1">
      <formula>#REF!&lt;&gt;""</formula>
    </cfRule>
    <cfRule type="expression" dxfId="3892" priority="6062" stopIfTrue="1">
      <formula>AND($G99="",$F99&lt;&gt;"")</formula>
    </cfRule>
  </conditionalFormatting>
  <conditionalFormatting sqref="A99:A100">
    <cfRule type="expression" dxfId="3891" priority="6058" stopIfTrue="1">
      <formula>$C99=""</formula>
    </cfRule>
    <cfRule type="expression" dxfId="3890" priority="6059" stopIfTrue="1">
      <formula>$G99&lt;&gt;""</formula>
    </cfRule>
  </conditionalFormatting>
  <conditionalFormatting sqref="A99:A100">
    <cfRule type="expression" dxfId="3889" priority="6055" stopIfTrue="1">
      <formula>$F99=""</formula>
    </cfRule>
    <cfRule type="expression" dxfId="3888" priority="6056" stopIfTrue="1">
      <formula>#REF!&lt;&gt;""</formula>
    </cfRule>
    <cfRule type="expression" dxfId="3887" priority="6057" stopIfTrue="1">
      <formula>AND($G99="",$F99&lt;&gt;"")</formula>
    </cfRule>
  </conditionalFormatting>
  <conditionalFormatting sqref="A99:A100">
    <cfRule type="expression" dxfId="3886" priority="6052" stopIfTrue="1">
      <formula>$F99=""</formula>
    </cfRule>
    <cfRule type="expression" dxfId="3885" priority="6053" stopIfTrue="1">
      <formula>#REF!&lt;&gt;""</formula>
    </cfRule>
    <cfRule type="expression" dxfId="3884" priority="6054" stopIfTrue="1">
      <formula>AND($G99="",$F99&lt;&gt;"")</formula>
    </cfRule>
  </conditionalFormatting>
  <conditionalFormatting sqref="A99:A100">
    <cfRule type="expression" dxfId="3883" priority="6049" stopIfTrue="1">
      <formula>$F99=""</formula>
    </cfRule>
    <cfRule type="expression" dxfId="3882" priority="6050" stopIfTrue="1">
      <formula>#REF!&lt;&gt;""</formula>
    </cfRule>
    <cfRule type="expression" dxfId="3881" priority="6051" stopIfTrue="1">
      <formula>AND($G99="",$F99&lt;&gt;"")</formula>
    </cfRule>
  </conditionalFormatting>
  <conditionalFormatting sqref="A99:A100">
    <cfRule type="expression" dxfId="3880" priority="6046" stopIfTrue="1">
      <formula>$F99=""</formula>
    </cfRule>
    <cfRule type="expression" dxfId="3879" priority="6047" stopIfTrue="1">
      <formula>#REF!&lt;&gt;""</formula>
    </cfRule>
    <cfRule type="expression" dxfId="3878" priority="6048" stopIfTrue="1">
      <formula>AND($G99="",$F99&lt;&gt;"")</formula>
    </cfRule>
  </conditionalFormatting>
  <conditionalFormatting sqref="A144:A146">
    <cfRule type="expression" dxfId="3877" priority="6043" stopIfTrue="1">
      <formula>$F144=""</formula>
    </cfRule>
    <cfRule type="expression" dxfId="3876" priority="6044" stopIfTrue="1">
      <formula>#REF!&lt;&gt;""</formula>
    </cfRule>
    <cfRule type="expression" dxfId="3875" priority="6045" stopIfTrue="1">
      <formula>AND($G144="",$F144&lt;&gt;"")</formula>
    </cfRule>
  </conditionalFormatting>
  <conditionalFormatting sqref="A144:A146">
    <cfRule type="expression" dxfId="3874" priority="6034" stopIfTrue="1">
      <formula>$F144=""</formula>
    </cfRule>
    <cfRule type="expression" dxfId="3873" priority="6035" stopIfTrue="1">
      <formula>#REF!&lt;&gt;""</formula>
    </cfRule>
    <cfRule type="expression" dxfId="3872" priority="6036" stopIfTrue="1">
      <formula>AND($G144="",$F144&lt;&gt;"")</formula>
    </cfRule>
  </conditionalFormatting>
  <conditionalFormatting sqref="A144:A146">
    <cfRule type="expression" dxfId="3871" priority="6032" stopIfTrue="1">
      <formula>$C144=""</formula>
    </cfRule>
    <cfRule type="expression" dxfId="3870" priority="6033" stopIfTrue="1">
      <formula>$G144&lt;&gt;""</formula>
    </cfRule>
  </conditionalFormatting>
  <conditionalFormatting sqref="A144:A146">
    <cfRule type="expression" dxfId="3869" priority="6029" stopIfTrue="1">
      <formula>$F144=""</formula>
    </cfRule>
    <cfRule type="expression" dxfId="3868" priority="6030" stopIfTrue="1">
      <formula>#REF!&lt;&gt;""</formula>
    </cfRule>
    <cfRule type="expression" dxfId="3867" priority="6031" stopIfTrue="1">
      <formula>AND($G144="",$F144&lt;&gt;"")</formula>
    </cfRule>
  </conditionalFormatting>
  <conditionalFormatting sqref="A144:A146">
    <cfRule type="expression" dxfId="3866" priority="6026" stopIfTrue="1">
      <formula>$F144=""</formula>
    </cfRule>
    <cfRule type="expression" dxfId="3865" priority="6027" stopIfTrue="1">
      <formula>#REF!&lt;&gt;""</formula>
    </cfRule>
    <cfRule type="expression" dxfId="3864" priority="6028" stopIfTrue="1">
      <formula>AND($G144="",$F144&lt;&gt;"")</formula>
    </cfRule>
  </conditionalFormatting>
  <conditionalFormatting sqref="A144:A146">
    <cfRule type="expression" dxfId="3863" priority="6023" stopIfTrue="1">
      <formula>$F144=""</formula>
    </cfRule>
    <cfRule type="expression" dxfId="3862" priority="6024" stopIfTrue="1">
      <formula>#REF!&lt;&gt;""</formula>
    </cfRule>
    <cfRule type="expression" dxfId="3861" priority="6025" stopIfTrue="1">
      <formula>AND($G144="",$F144&lt;&gt;"")</formula>
    </cfRule>
  </conditionalFormatting>
  <conditionalFormatting sqref="A144:A146">
    <cfRule type="expression" dxfId="3860" priority="6020" stopIfTrue="1">
      <formula>$F144=""</formula>
    </cfRule>
    <cfRule type="expression" dxfId="3859" priority="6021" stopIfTrue="1">
      <formula>#REF!&lt;&gt;""</formula>
    </cfRule>
    <cfRule type="expression" dxfId="3858" priority="6022" stopIfTrue="1">
      <formula>AND($G144="",$F144&lt;&gt;"")</formula>
    </cfRule>
  </conditionalFormatting>
  <conditionalFormatting sqref="A400:A401">
    <cfRule type="expression" dxfId="3857" priority="5887" stopIfTrue="1">
      <formula>$F400=""</formula>
    </cfRule>
    <cfRule type="expression" dxfId="3856" priority="5888" stopIfTrue="1">
      <formula>#REF!&lt;&gt;""</formula>
    </cfRule>
    <cfRule type="expression" dxfId="3855" priority="5889" stopIfTrue="1">
      <formula>AND($G400="",$F400&lt;&gt;"")</formula>
    </cfRule>
  </conditionalFormatting>
  <conditionalFormatting sqref="A400:A401">
    <cfRule type="expression" dxfId="3854" priority="5884" stopIfTrue="1">
      <formula>$F400=""</formula>
    </cfRule>
    <cfRule type="expression" dxfId="3853" priority="5885" stopIfTrue="1">
      <formula>#REF!&lt;&gt;""</formula>
    </cfRule>
    <cfRule type="expression" dxfId="3852" priority="5886" stopIfTrue="1">
      <formula>AND($G400="",$F400&lt;&gt;"")</formula>
    </cfRule>
  </conditionalFormatting>
  <conditionalFormatting sqref="A400:A401">
    <cfRule type="expression" dxfId="3851" priority="5882" stopIfTrue="1">
      <formula>$C400=""</formula>
    </cfRule>
    <cfRule type="expression" dxfId="3850" priority="5883" stopIfTrue="1">
      <formula>$G400&lt;&gt;""</formula>
    </cfRule>
  </conditionalFormatting>
  <conditionalFormatting sqref="A400:A401">
    <cfRule type="expression" dxfId="3849" priority="5879" stopIfTrue="1">
      <formula>$F400=""</formula>
    </cfRule>
    <cfRule type="expression" dxfId="3848" priority="5880" stopIfTrue="1">
      <formula>#REF!&lt;&gt;""</formula>
    </cfRule>
    <cfRule type="expression" dxfId="3847" priority="5881" stopIfTrue="1">
      <formula>AND($G400="",$F400&lt;&gt;"")</formula>
    </cfRule>
  </conditionalFormatting>
  <conditionalFormatting sqref="A400:A401">
    <cfRule type="expression" dxfId="3846" priority="5876" stopIfTrue="1">
      <formula>$F400=""</formula>
    </cfRule>
    <cfRule type="expression" dxfId="3845" priority="5877" stopIfTrue="1">
      <formula>#REF!&lt;&gt;""</formula>
    </cfRule>
    <cfRule type="expression" dxfId="3844" priority="5878" stopIfTrue="1">
      <formula>AND($G400="",$F400&lt;&gt;"")</formula>
    </cfRule>
  </conditionalFormatting>
  <conditionalFormatting sqref="A400:A401">
    <cfRule type="expression" dxfId="3843" priority="5873" stopIfTrue="1">
      <formula>$F400=""</formula>
    </cfRule>
    <cfRule type="expression" dxfId="3842" priority="5874" stopIfTrue="1">
      <formula>#REF!&lt;&gt;""</formula>
    </cfRule>
    <cfRule type="expression" dxfId="3841" priority="5875" stopIfTrue="1">
      <formula>AND($G400="",$F400&lt;&gt;"")</formula>
    </cfRule>
  </conditionalFormatting>
  <conditionalFormatting sqref="A400:A401">
    <cfRule type="expression" dxfId="3840" priority="5864" stopIfTrue="1">
      <formula>$F400=""</formula>
    </cfRule>
    <cfRule type="expression" dxfId="3839" priority="5865" stopIfTrue="1">
      <formula>#REF!&lt;&gt;""</formula>
    </cfRule>
    <cfRule type="expression" dxfId="3838" priority="5866" stopIfTrue="1">
      <formula>AND($G400="",$F400&lt;&gt;"")</formula>
    </cfRule>
  </conditionalFormatting>
  <conditionalFormatting sqref="A400:A401">
    <cfRule type="expression" dxfId="3837" priority="5862" stopIfTrue="1">
      <formula>$C400=""</formula>
    </cfRule>
    <cfRule type="expression" dxfId="3836" priority="5863" stopIfTrue="1">
      <formula>$G400&lt;&gt;""</formula>
    </cfRule>
  </conditionalFormatting>
  <conditionalFormatting sqref="A400:A401">
    <cfRule type="expression" dxfId="3835" priority="5859" stopIfTrue="1">
      <formula>$F400=""</formula>
    </cfRule>
    <cfRule type="expression" dxfId="3834" priority="5860" stopIfTrue="1">
      <formula>#REF!&lt;&gt;""</formula>
    </cfRule>
    <cfRule type="expression" dxfId="3833" priority="5861" stopIfTrue="1">
      <formula>AND($G400="",$F400&lt;&gt;"")</formula>
    </cfRule>
  </conditionalFormatting>
  <conditionalFormatting sqref="A400:A401">
    <cfRule type="expression" dxfId="3832" priority="5856" stopIfTrue="1">
      <formula>$F400=""</formula>
    </cfRule>
    <cfRule type="expression" dxfId="3831" priority="5857" stopIfTrue="1">
      <formula>#REF!&lt;&gt;""</formula>
    </cfRule>
    <cfRule type="expression" dxfId="3830" priority="5858" stopIfTrue="1">
      <formula>AND($G400="",$F400&lt;&gt;"")</formula>
    </cfRule>
  </conditionalFormatting>
  <conditionalFormatting sqref="A400:A401">
    <cfRule type="expression" dxfId="3829" priority="5853" stopIfTrue="1">
      <formula>$F400=""</formula>
    </cfRule>
    <cfRule type="expression" dxfId="3828" priority="5854" stopIfTrue="1">
      <formula>#REF!&lt;&gt;""</formula>
    </cfRule>
    <cfRule type="expression" dxfId="3827" priority="5855" stopIfTrue="1">
      <formula>AND($G400="",$F400&lt;&gt;"")</formula>
    </cfRule>
  </conditionalFormatting>
  <conditionalFormatting sqref="A400:A401">
    <cfRule type="expression" dxfId="3826" priority="5850" stopIfTrue="1">
      <formula>$F400=""</formula>
    </cfRule>
    <cfRule type="expression" dxfId="3825" priority="5851" stopIfTrue="1">
      <formula>#REF!&lt;&gt;""</formula>
    </cfRule>
    <cfRule type="expression" dxfId="3824" priority="5852" stopIfTrue="1">
      <formula>AND($G400="",$F400&lt;&gt;"")</formula>
    </cfRule>
  </conditionalFormatting>
  <conditionalFormatting sqref="A400:A401">
    <cfRule type="expression" dxfId="3823" priority="5766" stopIfTrue="1">
      <formula>$C400=""</formula>
    </cfRule>
    <cfRule type="expression" dxfId="3822" priority="5767" stopIfTrue="1">
      <formula>$G400&lt;&gt;""</formula>
    </cfRule>
  </conditionalFormatting>
  <conditionalFormatting sqref="A400:A401">
    <cfRule type="expression" dxfId="3821" priority="5764" stopIfTrue="1">
      <formula>$C400=""</formula>
    </cfRule>
    <cfRule type="expression" dxfId="3820" priority="5765" stopIfTrue="1">
      <formula>$E400&lt;&gt;""</formula>
    </cfRule>
  </conditionalFormatting>
  <conditionalFormatting sqref="A400:A401">
    <cfRule type="expression" dxfId="3819" priority="5762" stopIfTrue="1">
      <formula>$C400=""</formula>
    </cfRule>
    <cfRule type="expression" dxfId="3818" priority="5763" stopIfTrue="1">
      <formula>$E400&lt;&gt;""</formula>
    </cfRule>
  </conditionalFormatting>
  <conditionalFormatting sqref="A400:A401">
    <cfRule type="expression" dxfId="3817" priority="5760" stopIfTrue="1">
      <formula>$C400=""</formula>
    </cfRule>
    <cfRule type="expression" dxfId="3816" priority="5761" stopIfTrue="1">
      <formula>$G400&lt;&gt;""</formula>
    </cfRule>
  </conditionalFormatting>
  <conditionalFormatting sqref="A400:A401">
    <cfRule type="expression" dxfId="3815" priority="5758" stopIfTrue="1">
      <formula>$C400=""</formula>
    </cfRule>
    <cfRule type="expression" dxfId="3814" priority="5759" stopIfTrue="1">
      <formula>$E400&lt;&gt;""</formula>
    </cfRule>
  </conditionalFormatting>
  <conditionalFormatting sqref="A400:A401">
    <cfRule type="expression" dxfId="3813" priority="5756" stopIfTrue="1">
      <formula>$C400=""</formula>
    </cfRule>
    <cfRule type="expression" dxfId="3812" priority="5757" stopIfTrue="1">
      <formula>$E400&lt;&gt;""</formula>
    </cfRule>
  </conditionalFormatting>
  <conditionalFormatting sqref="A400:A401">
    <cfRule type="expression" dxfId="3811" priority="5753" stopIfTrue="1">
      <formula>$F400=""</formula>
    </cfRule>
    <cfRule type="expression" dxfId="3810" priority="5754" stopIfTrue="1">
      <formula>#REF!&lt;&gt;""</formula>
    </cfRule>
    <cfRule type="expression" dxfId="3809" priority="5755" stopIfTrue="1">
      <formula>AND($G400="",$F400&lt;&gt;"")</formula>
    </cfRule>
  </conditionalFormatting>
  <conditionalFormatting sqref="A400:A401">
    <cfRule type="expression" dxfId="3808" priority="5750" stopIfTrue="1">
      <formula>$F400=""</formula>
    </cfRule>
    <cfRule type="expression" dxfId="3807" priority="5751" stopIfTrue="1">
      <formula>#REF!&lt;&gt;""</formula>
    </cfRule>
    <cfRule type="expression" dxfId="3806" priority="5752" stopIfTrue="1">
      <formula>AND($G400="",$F400&lt;&gt;"")</formula>
    </cfRule>
  </conditionalFormatting>
  <conditionalFormatting sqref="A400:A401">
    <cfRule type="expression" dxfId="3805" priority="5747" stopIfTrue="1">
      <formula>$F400=""</formula>
    </cfRule>
    <cfRule type="expression" dxfId="3804" priority="5748" stopIfTrue="1">
      <formula>#REF!&lt;&gt;""</formula>
    </cfRule>
    <cfRule type="expression" dxfId="3803" priority="5749" stopIfTrue="1">
      <formula>AND($G400="",$F400&lt;&gt;"")</formula>
    </cfRule>
  </conditionalFormatting>
  <conditionalFormatting sqref="A400:A401">
    <cfRule type="expression" dxfId="3802" priority="5744" stopIfTrue="1">
      <formula>$F400=""</formula>
    </cfRule>
    <cfRule type="expression" dxfId="3801" priority="5745" stopIfTrue="1">
      <formula>#REF!&lt;&gt;""</formula>
    </cfRule>
    <cfRule type="expression" dxfId="3800" priority="5746" stopIfTrue="1">
      <formula>AND($G400="",$F400&lt;&gt;"")</formula>
    </cfRule>
  </conditionalFormatting>
  <conditionalFormatting sqref="A400:A401">
    <cfRule type="expression" dxfId="3799" priority="5741" stopIfTrue="1">
      <formula>$F400=""</formula>
    </cfRule>
    <cfRule type="expression" dxfId="3798" priority="5742" stopIfTrue="1">
      <formula>#REF!&lt;&gt;""</formula>
    </cfRule>
    <cfRule type="expression" dxfId="3797" priority="5743" stopIfTrue="1">
      <formula>AND($G400="",$F400&lt;&gt;"")</formula>
    </cfRule>
  </conditionalFormatting>
  <conditionalFormatting sqref="A144:A146">
    <cfRule type="expression" dxfId="3796" priority="5172" stopIfTrue="1">
      <formula>$F144=""</formula>
    </cfRule>
    <cfRule type="expression" dxfId="3795" priority="5173" stopIfTrue="1">
      <formula>#REF!&lt;&gt;""</formula>
    </cfRule>
    <cfRule type="expression" dxfId="3794" priority="5174" stopIfTrue="1">
      <formula>AND($G144="",$F144&lt;&gt;"")</formula>
    </cfRule>
  </conditionalFormatting>
  <conditionalFormatting sqref="A144:A146">
    <cfRule type="expression" dxfId="3793" priority="5169" stopIfTrue="1">
      <formula>$F144=""</formula>
    </cfRule>
    <cfRule type="expression" dxfId="3792" priority="5170" stopIfTrue="1">
      <formula>#REF!&lt;&gt;""</formula>
    </cfRule>
    <cfRule type="expression" dxfId="3791" priority="5171" stopIfTrue="1">
      <formula>AND($G144="",$F144&lt;&gt;"")</formula>
    </cfRule>
  </conditionalFormatting>
  <conditionalFormatting sqref="A144:A146">
    <cfRule type="expression" dxfId="3790" priority="5166" stopIfTrue="1">
      <formula>$F144=""</formula>
    </cfRule>
    <cfRule type="expression" dxfId="3789" priority="5167" stopIfTrue="1">
      <formula>#REF!&lt;&gt;""</formula>
    </cfRule>
    <cfRule type="expression" dxfId="3788" priority="5168" stopIfTrue="1">
      <formula>AND($G144="",$F144&lt;&gt;"")</formula>
    </cfRule>
  </conditionalFormatting>
  <conditionalFormatting sqref="A144:A146">
    <cfRule type="expression" dxfId="3787" priority="5157" stopIfTrue="1">
      <formula>$F144=""</formula>
    </cfRule>
    <cfRule type="expression" dxfId="3786" priority="5158" stopIfTrue="1">
      <formula>#REF!&lt;&gt;""</formula>
    </cfRule>
    <cfRule type="expression" dxfId="3785" priority="5159" stopIfTrue="1">
      <formula>AND($G144="",$F144&lt;&gt;"")</formula>
    </cfRule>
  </conditionalFormatting>
  <conditionalFormatting sqref="A144:A146">
    <cfRule type="expression" dxfId="3784" priority="5155" stopIfTrue="1">
      <formula>$C144=""</formula>
    </cfRule>
    <cfRule type="expression" dxfId="3783" priority="5156" stopIfTrue="1">
      <formula>$G144&lt;&gt;""</formula>
    </cfRule>
  </conditionalFormatting>
  <conditionalFormatting sqref="A144:A146">
    <cfRule type="expression" dxfId="3782" priority="5152" stopIfTrue="1">
      <formula>$F144=""</formula>
    </cfRule>
    <cfRule type="expression" dxfId="3781" priority="5153" stopIfTrue="1">
      <formula>#REF!&lt;&gt;""</formula>
    </cfRule>
    <cfRule type="expression" dxfId="3780" priority="5154" stopIfTrue="1">
      <formula>AND($G144="",$F144&lt;&gt;"")</formula>
    </cfRule>
  </conditionalFormatting>
  <conditionalFormatting sqref="A144:A146">
    <cfRule type="expression" dxfId="3779" priority="5149" stopIfTrue="1">
      <formula>$F144=""</formula>
    </cfRule>
    <cfRule type="expression" dxfId="3778" priority="5150" stopIfTrue="1">
      <formula>#REF!&lt;&gt;""</formula>
    </cfRule>
    <cfRule type="expression" dxfId="3777" priority="5151" stopIfTrue="1">
      <formula>AND($G144="",$F144&lt;&gt;"")</formula>
    </cfRule>
  </conditionalFormatting>
  <conditionalFormatting sqref="A144:A146">
    <cfRule type="expression" dxfId="3776" priority="5146" stopIfTrue="1">
      <formula>$F144=""</formula>
    </cfRule>
    <cfRule type="expression" dxfId="3775" priority="5147" stopIfTrue="1">
      <formula>#REF!&lt;&gt;""</formula>
    </cfRule>
    <cfRule type="expression" dxfId="3774" priority="5148" stopIfTrue="1">
      <formula>AND($G144="",$F144&lt;&gt;"")</formula>
    </cfRule>
  </conditionalFormatting>
  <conditionalFormatting sqref="A144:A146">
    <cfRule type="expression" dxfId="3773" priority="5143" stopIfTrue="1">
      <formula>$F144=""</formula>
    </cfRule>
    <cfRule type="expression" dxfId="3772" priority="5144" stopIfTrue="1">
      <formula>#REF!&lt;&gt;""</formula>
    </cfRule>
    <cfRule type="expression" dxfId="3771" priority="5145" stopIfTrue="1">
      <formula>AND($G144="",$F144&lt;&gt;"")</formula>
    </cfRule>
  </conditionalFormatting>
  <conditionalFormatting sqref="A144:A146">
    <cfRule type="expression" dxfId="3770" priority="5141" stopIfTrue="1">
      <formula>$C144=""</formula>
    </cfRule>
    <cfRule type="expression" dxfId="3769" priority="5142" stopIfTrue="1">
      <formula>$G144&lt;&gt;""</formula>
    </cfRule>
  </conditionalFormatting>
  <conditionalFormatting sqref="A144:A146">
    <cfRule type="expression" dxfId="3768" priority="5138" stopIfTrue="1">
      <formula>$F144=""</formula>
    </cfRule>
    <cfRule type="expression" dxfId="3767" priority="5139" stopIfTrue="1">
      <formula>#REF!&lt;&gt;""</formula>
    </cfRule>
    <cfRule type="expression" dxfId="3766" priority="5140" stopIfTrue="1">
      <formula>AND($G144="",$F144&lt;&gt;"")</formula>
    </cfRule>
  </conditionalFormatting>
  <conditionalFormatting sqref="A144:A146">
    <cfRule type="expression" dxfId="3765" priority="5135" stopIfTrue="1">
      <formula>$F144=""</formula>
    </cfRule>
    <cfRule type="expression" dxfId="3764" priority="5136" stopIfTrue="1">
      <formula>#REF!&lt;&gt;""</formula>
    </cfRule>
    <cfRule type="expression" dxfId="3763" priority="5137" stopIfTrue="1">
      <formula>AND($G144="",$F144&lt;&gt;"")</formula>
    </cfRule>
  </conditionalFormatting>
  <conditionalFormatting sqref="A144:A146">
    <cfRule type="expression" dxfId="3762" priority="5132" stopIfTrue="1">
      <formula>$F144=""</formula>
    </cfRule>
    <cfRule type="expression" dxfId="3761" priority="5133" stopIfTrue="1">
      <formula>#REF!&lt;&gt;""</formula>
    </cfRule>
    <cfRule type="expression" dxfId="3760" priority="5134" stopIfTrue="1">
      <formula>AND($G144="",$F144&lt;&gt;"")</formula>
    </cfRule>
  </conditionalFormatting>
  <conditionalFormatting sqref="A144:A146">
    <cfRule type="expression" dxfId="3759" priority="5129" stopIfTrue="1">
      <formula>$F144=""</formula>
    </cfRule>
    <cfRule type="expression" dxfId="3758" priority="5130" stopIfTrue="1">
      <formula>#REF!&lt;&gt;""</formula>
    </cfRule>
    <cfRule type="expression" dxfId="3757" priority="5131" stopIfTrue="1">
      <formula>AND($G144="",$F144&lt;&gt;"")</formula>
    </cfRule>
  </conditionalFormatting>
  <conditionalFormatting sqref="A144:A146">
    <cfRule type="expression" dxfId="3756" priority="5126" stopIfTrue="1">
      <formula>$F144=""</formula>
    </cfRule>
    <cfRule type="expression" dxfId="3755" priority="5127" stopIfTrue="1">
      <formula>#REF!&lt;&gt;""</formula>
    </cfRule>
    <cfRule type="expression" dxfId="3754" priority="5128" stopIfTrue="1">
      <formula>AND($G144="",$F144&lt;&gt;"")</formula>
    </cfRule>
  </conditionalFormatting>
  <conditionalFormatting sqref="A144:A146">
    <cfRule type="expression" dxfId="3753" priority="5123" stopIfTrue="1">
      <formula>$F144=""</formula>
    </cfRule>
    <cfRule type="expression" dxfId="3752" priority="5124" stopIfTrue="1">
      <formula>#REF!&lt;&gt;""</formula>
    </cfRule>
    <cfRule type="expression" dxfId="3751" priority="5125" stopIfTrue="1">
      <formula>AND($G144="",$F144&lt;&gt;"")</formula>
    </cfRule>
  </conditionalFormatting>
  <conditionalFormatting sqref="A144:A146">
    <cfRule type="expression" dxfId="3750" priority="5120" stopIfTrue="1">
      <formula>$F144=""</formula>
    </cfRule>
    <cfRule type="expression" dxfId="3749" priority="5121" stopIfTrue="1">
      <formula>#REF!&lt;&gt;""</formula>
    </cfRule>
    <cfRule type="expression" dxfId="3748" priority="5122" stopIfTrue="1">
      <formula>AND($G144="",$F144&lt;&gt;"")</formula>
    </cfRule>
  </conditionalFormatting>
  <conditionalFormatting sqref="A144:A146">
    <cfRule type="expression" dxfId="3747" priority="5117" stopIfTrue="1">
      <formula>$F144=""</formula>
    </cfRule>
    <cfRule type="expression" dxfId="3746" priority="5118" stopIfTrue="1">
      <formula>#REF!&lt;&gt;""</formula>
    </cfRule>
    <cfRule type="expression" dxfId="3745" priority="5119" stopIfTrue="1">
      <formula>AND($G144="",$F144&lt;&gt;"")</formula>
    </cfRule>
  </conditionalFormatting>
  <conditionalFormatting sqref="A144:A146">
    <cfRule type="expression" dxfId="3744" priority="5108" stopIfTrue="1">
      <formula>$F144=""</formula>
    </cfRule>
    <cfRule type="expression" dxfId="3743" priority="5109" stopIfTrue="1">
      <formula>#REF!&lt;&gt;""</formula>
    </cfRule>
    <cfRule type="expression" dxfId="3742" priority="5110" stopIfTrue="1">
      <formula>AND($G144="",$F144&lt;&gt;"")</formula>
    </cfRule>
  </conditionalFormatting>
  <conditionalFormatting sqref="A144:A146">
    <cfRule type="expression" dxfId="3741" priority="5106" stopIfTrue="1">
      <formula>$C144=""</formula>
    </cfRule>
    <cfRule type="expression" dxfId="3740" priority="5107" stopIfTrue="1">
      <formula>$G144&lt;&gt;""</formula>
    </cfRule>
  </conditionalFormatting>
  <conditionalFormatting sqref="A144:A146">
    <cfRule type="expression" dxfId="3739" priority="5103" stopIfTrue="1">
      <formula>$F144=""</formula>
    </cfRule>
    <cfRule type="expression" dxfId="3738" priority="5104" stopIfTrue="1">
      <formula>#REF!&lt;&gt;""</formula>
    </cfRule>
    <cfRule type="expression" dxfId="3737" priority="5105" stopIfTrue="1">
      <formula>AND($G144="",$F144&lt;&gt;"")</formula>
    </cfRule>
  </conditionalFormatting>
  <conditionalFormatting sqref="A144:A146">
    <cfRule type="expression" dxfId="3736" priority="5100" stopIfTrue="1">
      <formula>$F144=""</formula>
    </cfRule>
    <cfRule type="expression" dxfId="3735" priority="5101" stopIfTrue="1">
      <formula>#REF!&lt;&gt;""</formula>
    </cfRule>
    <cfRule type="expression" dxfId="3734" priority="5102" stopIfTrue="1">
      <formula>AND($G144="",$F144&lt;&gt;"")</formula>
    </cfRule>
  </conditionalFormatting>
  <conditionalFormatting sqref="A144:A146">
    <cfRule type="expression" dxfId="3733" priority="5097" stopIfTrue="1">
      <formula>$F144=""</formula>
    </cfRule>
    <cfRule type="expression" dxfId="3732" priority="5098" stopIfTrue="1">
      <formula>#REF!&lt;&gt;""</formula>
    </cfRule>
    <cfRule type="expression" dxfId="3731" priority="5099" stopIfTrue="1">
      <formula>AND($G144="",$F144&lt;&gt;"")</formula>
    </cfRule>
  </conditionalFormatting>
  <conditionalFormatting sqref="A144:A146">
    <cfRule type="expression" dxfId="3730" priority="5094" stopIfTrue="1">
      <formula>$F144=""</formula>
    </cfRule>
    <cfRule type="expression" dxfId="3729" priority="5095" stopIfTrue="1">
      <formula>#REF!&lt;&gt;""</formula>
    </cfRule>
    <cfRule type="expression" dxfId="3728" priority="5096" stopIfTrue="1">
      <formula>AND($G144="",$F144&lt;&gt;"")</formula>
    </cfRule>
  </conditionalFormatting>
  <conditionalFormatting sqref="A144:A146">
    <cfRule type="expression" dxfId="3727" priority="5091" stopIfTrue="1">
      <formula>$F144=""</formula>
    </cfRule>
    <cfRule type="expression" dxfId="3726" priority="5092" stopIfTrue="1">
      <formula>#REF!&lt;&gt;""</formula>
    </cfRule>
    <cfRule type="expression" dxfId="3725" priority="5093" stopIfTrue="1">
      <formula>AND($G144="",$F144&lt;&gt;"")</formula>
    </cfRule>
  </conditionalFormatting>
  <conditionalFormatting sqref="A144:A146">
    <cfRule type="expression" dxfId="3724" priority="5089" stopIfTrue="1">
      <formula>$C144=""</formula>
    </cfRule>
    <cfRule type="expression" dxfId="3723" priority="5090" stopIfTrue="1">
      <formula>$G144&lt;&gt;""</formula>
    </cfRule>
  </conditionalFormatting>
  <conditionalFormatting sqref="A144:A146">
    <cfRule type="expression" dxfId="3722" priority="5086" stopIfTrue="1">
      <formula>$F144=""</formula>
    </cfRule>
    <cfRule type="expression" dxfId="3721" priority="5087" stopIfTrue="1">
      <formula>#REF!&lt;&gt;""</formula>
    </cfRule>
    <cfRule type="expression" dxfId="3720" priority="5088" stopIfTrue="1">
      <formula>AND($G144="",$F144&lt;&gt;"")</formula>
    </cfRule>
  </conditionalFormatting>
  <conditionalFormatting sqref="A144:A146">
    <cfRule type="expression" dxfId="3719" priority="5083" stopIfTrue="1">
      <formula>$F144=""</formula>
    </cfRule>
    <cfRule type="expression" dxfId="3718" priority="5084" stopIfTrue="1">
      <formula>#REF!&lt;&gt;""</formula>
    </cfRule>
    <cfRule type="expression" dxfId="3717" priority="5085" stopIfTrue="1">
      <formula>AND($G144="",$F144&lt;&gt;"")</formula>
    </cfRule>
  </conditionalFormatting>
  <conditionalFormatting sqref="A144:A146">
    <cfRule type="expression" dxfId="3716" priority="5080" stopIfTrue="1">
      <formula>$F144=""</formula>
    </cfRule>
    <cfRule type="expression" dxfId="3715" priority="5081" stopIfTrue="1">
      <formula>#REF!&lt;&gt;""</formula>
    </cfRule>
    <cfRule type="expression" dxfId="3714" priority="5082" stopIfTrue="1">
      <formula>AND($G144="",$F144&lt;&gt;"")</formula>
    </cfRule>
  </conditionalFormatting>
  <conditionalFormatting sqref="A144:A146">
    <cfRule type="expression" dxfId="3713" priority="5071" stopIfTrue="1">
      <formula>$F144=""</formula>
    </cfRule>
    <cfRule type="expression" dxfId="3712" priority="5072" stopIfTrue="1">
      <formula>#REF!&lt;&gt;""</formula>
    </cfRule>
    <cfRule type="expression" dxfId="3711" priority="5073" stopIfTrue="1">
      <formula>AND($G144="",$F144&lt;&gt;"")</formula>
    </cfRule>
  </conditionalFormatting>
  <conditionalFormatting sqref="A144:A146">
    <cfRule type="expression" dxfId="3710" priority="5069" stopIfTrue="1">
      <formula>$C144=""</formula>
    </cfRule>
    <cfRule type="expression" dxfId="3709" priority="5070" stopIfTrue="1">
      <formula>$G144&lt;&gt;""</formula>
    </cfRule>
  </conditionalFormatting>
  <conditionalFormatting sqref="A144:A146">
    <cfRule type="expression" dxfId="3708" priority="5066" stopIfTrue="1">
      <formula>$F144=""</formula>
    </cfRule>
    <cfRule type="expression" dxfId="3707" priority="5067" stopIfTrue="1">
      <formula>#REF!&lt;&gt;""</formula>
    </cfRule>
    <cfRule type="expression" dxfId="3706" priority="5068" stopIfTrue="1">
      <formula>AND($G144="",$F144&lt;&gt;"")</formula>
    </cfRule>
  </conditionalFormatting>
  <conditionalFormatting sqref="A144:A146">
    <cfRule type="expression" dxfId="3705" priority="5063" stopIfTrue="1">
      <formula>$F144=""</formula>
    </cfRule>
    <cfRule type="expression" dxfId="3704" priority="5064" stopIfTrue="1">
      <formula>#REF!&lt;&gt;""</formula>
    </cfRule>
    <cfRule type="expression" dxfId="3703" priority="5065" stopIfTrue="1">
      <formula>AND($G144="",$F144&lt;&gt;"")</formula>
    </cfRule>
  </conditionalFormatting>
  <conditionalFormatting sqref="A144:A146">
    <cfRule type="expression" dxfId="3702" priority="5060" stopIfTrue="1">
      <formula>$F144=""</formula>
    </cfRule>
    <cfRule type="expression" dxfId="3701" priority="5061" stopIfTrue="1">
      <formula>#REF!&lt;&gt;""</formula>
    </cfRule>
    <cfRule type="expression" dxfId="3700" priority="5062" stopIfTrue="1">
      <formula>AND($G144="",$F144&lt;&gt;"")</formula>
    </cfRule>
  </conditionalFormatting>
  <conditionalFormatting sqref="A144:A146">
    <cfRule type="expression" dxfId="3699" priority="5057" stopIfTrue="1">
      <formula>$F144=""</formula>
    </cfRule>
    <cfRule type="expression" dxfId="3698" priority="5058" stopIfTrue="1">
      <formula>#REF!&lt;&gt;""</formula>
    </cfRule>
    <cfRule type="expression" dxfId="3697" priority="5059" stopIfTrue="1">
      <formula>AND($G144="",$F144&lt;&gt;"")</formula>
    </cfRule>
  </conditionalFormatting>
  <conditionalFormatting sqref="A145:A146">
    <cfRule type="expression" dxfId="3696" priority="5054" stopIfTrue="1">
      <formula>$F145=""</formula>
    </cfRule>
    <cfRule type="expression" dxfId="3695" priority="5055" stopIfTrue="1">
      <formula>#REF!&lt;&gt;""</formula>
    </cfRule>
    <cfRule type="expression" dxfId="3694" priority="5056" stopIfTrue="1">
      <formula>AND($G145="",$F145&lt;&gt;"")</formula>
    </cfRule>
  </conditionalFormatting>
  <conditionalFormatting sqref="A145:A146">
    <cfRule type="expression" dxfId="3693" priority="5051" stopIfTrue="1">
      <formula>$F145=""</formula>
    </cfRule>
    <cfRule type="expression" dxfId="3692" priority="5052" stopIfTrue="1">
      <formula>#REF!&lt;&gt;""</formula>
    </cfRule>
    <cfRule type="expression" dxfId="3691" priority="5053" stopIfTrue="1">
      <formula>AND($G145="",$F145&lt;&gt;"")</formula>
    </cfRule>
  </conditionalFormatting>
  <conditionalFormatting sqref="A145:A146">
    <cfRule type="expression" dxfId="3690" priority="5049" stopIfTrue="1">
      <formula>$C145=""</formula>
    </cfRule>
    <cfRule type="expression" dxfId="3689" priority="5050" stopIfTrue="1">
      <formula>$G145&lt;&gt;""</formula>
    </cfRule>
  </conditionalFormatting>
  <conditionalFormatting sqref="A145:A146">
    <cfRule type="expression" dxfId="3688" priority="5046" stopIfTrue="1">
      <formula>$F145=""</formula>
    </cfRule>
    <cfRule type="expression" dxfId="3687" priority="5047" stopIfTrue="1">
      <formula>#REF!&lt;&gt;""</formula>
    </cfRule>
    <cfRule type="expression" dxfId="3686" priority="5048" stopIfTrue="1">
      <formula>AND($G145="",$F145&lt;&gt;"")</formula>
    </cfRule>
  </conditionalFormatting>
  <conditionalFormatting sqref="A145:A146">
    <cfRule type="expression" dxfId="3685" priority="5043" stopIfTrue="1">
      <formula>$F145=""</formula>
    </cfRule>
    <cfRule type="expression" dxfId="3684" priority="5044" stopIfTrue="1">
      <formula>#REF!&lt;&gt;""</formula>
    </cfRule>
    <cfRule type="expression" dxfId="3683" priority="5045" stopIfTrue="1">
      <formula>AND($G145="",$F145&lt;&gt;"")</formula>
    </cfRule>
  </conditionalFormatting>
  <conditionalFormatting sqref="A145:A146">
    <cfRule type="expression" dxfId="3682" priority="5040" stopIfTrue="1">
      <formula>$F145=""</formula>
    </cfRule>
    <cfRule type="expression" dxfId="3681" priority="5041" stopIfTrue="1">
      <formula>#REF!&lt;&gt;""</formula>
    </cfRule>
    <cfRule type="expression" dxfId="3680" priority="5042" stopIfTrue="1">
      <formula>AND($G145="",$F145&lt;&gt;"")</formula>
    </cfRule>
  </conditionalFormatting>
  <conditionalFormatting sqref="A145:A146">
    <cfRule type="expression" dxfId="3679" priority="5034" stopIfTrue="1">
      <formula>$F145=""</formula>
    </cfRule>
    <cfRule type="expression" dxfId="3678" priority="5035" stopIfTrue="1">
      <formula>#REF!&lt;&gt;""</formula>
    </cfRule>
    <cfRule type="expression" dxfId="3677" priority="5036" stopIfTrue="1">
      <formula>AND($G145="",$F145&lt;&gt;"")</formula>
    </cfRule>
  </conditionalFormatting>
  <conditionalFormatting sqref="A145:A146">
    <cfRule type="expression" dxfId="3676" priority="5032" stopIfTrue="1">
      <formula>$C145=""</formula>
    </cfRule>
    <cfRule type="expression" dxfId="3675" priority="5033" stopIfTrue="1">
      <formula>$G145&lt;&gt;""</formula>
    </cfRule>
  </conditionalFormatting>
  <conditionalFormatting sqref="A145:A146">
    <cfRule type="expression" dxfId="3674" priority="5029" stopIfTrue="1">
      <formula>$F145=""</formula>
    </cfRule>
    <cfRule type="expression" dxfId="3673" priority="5030" stopIfTrue="1">
      <formula>#REF!&lt;&gt;""</formula>
    </cfRule>
    <cfRule type="expression" dxfId="3672" priority="5031" stopIfTrue="1">
      <formula>AND($G145="",$F145&lt;&gt;"")</formula>
    </cfRule>
  </conditionalFormatting>
  <conditionalFormatting sqref="A145:A146">
    <cfRule type="expression" dxfId="3671" priority="5026" stopIfTrue="1">
      <formula>$F145=""</formula>
    </cfRule>
    <cfRule type="expression" dxfId="3670" priority="5027" stopIfTrue="1">
      <formula>#REF!&lt;&gt;""</formula>
    </cfRule>
    <cfRule type="expression" dxfId="3669" priority="5028" stopIfTrue="1">
      <formula>AND($G145="",$F145&lt;&gt;"")</formula>
    </cfRule>
  </conditionalFormatting>
  <conditionalFormatting sqref="A145:A146">
    <cfRule type="expression" dxfId="3668" priority="5023" stopIfTrue="1">
      <formula>$F145=""</formula>
    </cfRule>
    <cfRule type="expression" dxfId="3667" priority="5024" stopIfTrue="1">
      <formula>#REF!&lt;&gt;""</formula>
    </cfRule>
    <cfRule type="expression" dxfId="3666" priority="5025" stopIfTrue="1">
      <formula>AND($G145="",$F145&lt;&gt;"")</formula>
    </cfRule>
  </conditionalFormatting>
  <conditionalFormatting sqref="A145:A146">
    <cfRule type="expression" dxfId="3665" priority="5020" stopIfTrue="1">
      <formula>$F145=""</formula>
    </cfRule>
    <cfRule type="expression" dxfId="3664" priority="5021" stopIfTrue="1">
      <formula>#REF!&lt;&gt;""</formula>
    </cfRule>
    <cfRule type="expression" dxfId="3663" priority="5022" stopIfTrue="1">
      <formula>AND($G145="",$F145&lt;&gt;"")</formula>
    </cfRule>
  </conditionalFormatting>
  <conditionalFormatting sqref="A144:A146">
    <cfRule type="expression" dxfId="3662" priority="5018" stopIfTrue="1">
      <formula>$C144=""</formula>
    </cfRule>
    <cfRule type="expression" dxfId="3661" priority="5019" stopIfTrue="1">
      <formula>$E144&lt;&gt;""</formula>
    </cfRule>
  </conditionalFormatting>
  <conditionalFormatting sqref="A144:A146">
    <cfRule type="expression" dxfId="3660" priority="5016" stopIfTrue="1">
      <formula>$C144=""</formula>
    </cfRule>
    <cfRule type="expression" dxfId="3659" priority="5017" stopIfTrue="1">
      <formula>$E144&lt;&gt;""</formula>
    </cfRule>
  </conditionalFormatting>
  <conditionalFormatting sqref="A144:A146">
    <cfRule type="expression" dxfId="3658" priority="5014" stopIfTrue="1">
      <formula>$C144=""</formula>
    </cfRule>
    <cfRule type="expression" dxfId="3657" priority="5015" stopIfTrue="1">
      <formula>$G144&lt;&gt;""</formula>
    </cfRule>
  </conditionalFormatting>
  <conditionalFormatting sqref="A144:A146">
    <cfRule type="expression" dxfId="3656" priority="5012" stopIfTrue="1">
      <formula>$C144=""</formula>
    </cfRule>
    <cfRule type="expression" dxfId="3655" priority="5013" stopIfTrue="1">
      <formula>$E144&lt;&gt;""</formula>
    </cfRule>
  </conditionalFormatting>
  <conditionalFormatting sqref="A144:A146">
    <cfRule type="expression" dxfId="3654" priority="5010" stopIfTrue="1">
      <formula>$C144=""</formula>
    </cfRule>
    <cfRule type="expression" dxfId="3653" priority="5011" stopIfTrue="1">
      <formula>$E144&lt;&gt;""</formula>
    </cfRule>
  </conditionalFormatting>
  <conditionalFormatting sqref="A144:A146">
    <cfRule type="expression" dxfId="3652" priority="5008" stopIfTrue="1">
      <formula>$C144=""</formula>
    </cfRule>
    <cfRule type="expression" dxfId="3651" priority="5009" stopIfTrue="1">
      <formula>$G144&lt;&gt;""</formula>
    </cfRule>
  </conditionalFormatting>
  <conditionalFormatting sqref="A144:A146">
    <cfRule type="expression" dxfId="3650" priority="5006" stopIfTrue="1">
      <formula>$C144=""</formula>
    </cfRule>
    <cfRule type="expression" dxfId="3649" priority="5007" stopIfTrue="1">
      <formula>$E144&lt;&gt;""</formula>
    </cfRule>
  </conditionalFormatting>
  <conditionalFormatting sqref="A144:A146">
    <cfRule type="expression" dxfId="3648" priority="5004" stopIfTrue="1">
      <formula>$C144=""</formula>
    </cfRule>
    <cfRule type="expression" dxfId="3647" priority="5005" stopIfTrue="1">
      <formula>$E144&lt;&gt;""</formula>
    </cfRule>
  </conditionalFormatting>
  <conditionalFormatting sqref="A144:A146">
    <cfRule type="expression" dxfId="3646" priority="5001" stopIfTrue="1">
      <formula>$F144=""</formula>
    </cfRule>
    <cfRule type="expression" dxfId="3645" priority="5002" stopIfTrue="1">
      <formula>#REF!&lt;&gt;""</formula>
    </cfRule>
    <cfRule type="expression" dxfId="3644" priority="5003" stopIfTrue="1">
      <formula>AND($G144="",$F144&lt;&gt;"")</formula>
    </cfRule>
  </conditionalFormatting>
  <conditionalFormatting sqref="A144:A146">
    <cfRule type="expression" dxfId="3643" priority="4998" stopIfTrue="1">
      <formula>$F144=""</formula>
    </cfRule>
    <cfRule type="expression" dxfId="3642" priority="4999" stopIfTrue="1">
      <formula>#REF!&lt;&gt;""</formula>
    </cfRule>
    <cfRule type="expression" dxfId="3641" priority="5000" stopIfTrue="1">
      <formula>AND($G144="",$F144&lt;&gt;"")</formula>
    </cfRule>
  </conditionalFormatting>
  <conditionalFormatting sqref="A144:A146">
    <cfRule type="expression" dxfId="3640" priority="4996" stopIfTrue="1">
      <formula>$C144=""</formula>
    </cfRule>
    <cfRule type="expression" dxfId="3639" priority="4997" stopIfTrue="1">
      <formula>$G144&lt;&gt;""</formula>
    </cfRule>
  </conditionalFormatting>
  <conditionalFormatting sqref="A144:A146">
    <cfRule type="expression" dxfId="3638" priority="4993" stopIfTrue="1">
      <formula>$F144=""</formula>
    </cfRule>
    <cfRule type="expression" dxfId="3637" priority="4994" stopIfTrue="1">
      <formula>#REF!&lt;&gt;""</formula>
    </cfRule>
    <cfRule type="expression" dxfId="3636" priority="4995" stopIfTrue="1">
      <formula>AND($G144="",$F144&lt;&gt;"")</formula>
    </cfRule>
  </conditionalFormatting>
  <conditionalFormatting sqref="A144:A146">
    <cfRule type="expression" dxfId="3635" priority="4990" stopIfTrue="1">
      <formula>$F144=""</formula>
    </cfRule>
    <cfRule type="expression" dxfId="3634" priority="4991" stopIfTrue="1">
      <formula>#REF!&lt;&gt;""</formula>
    </cfRule>
    <cfRule type="expression" dxfId="3633" priority="4992" stopIfTrue="1">
      <formula>AND($G144="",$F144&lt;&gt;"")</formula>
    </cfRule>
  </conditionalFormatting>
  <conditionalFormatting sqref="A144:A146">
    <cfRule type="expression" dxfId="3632" priority="4987" stopIfTrue="1">
      <formula>$F144=""</formula>
    </cfRule>
    <cfRule type="expression" dxfId="3631" priority="4988" stopIfTrue="1">
      <formula>#REF!&lt;&gt;""</formula>
    </cfRule>
    <cfRule type="expression" dxfId="3630" priority="4989" stopIfTrue="1">
      <formula>AND($G144="",$F144&lt;&gt;"")</formula>
    </cfRule>
  </conditionalFormatting>
  <conditionalFormatting sqref="A144:A146">
    <cfRule type="expression" dxfId="3629" priority="4978" stopIfTrue="1">
      <formula>$F144=""</formula>
    </cfRule>
    <cfRule type="expression" dxfId="3628" priority="4979" stopIfTrue="1">
      <formula>#REF!&lt;&gt;""</formula>
    </cfRule>
    <cfRule type="expression" dxfId="3627" priority="4980" stopIfTrue="1">
      <formula>AND($G144="",$F144&lt;&gt;"")</formula>
    </cfRule>
  </conditionalFormatting>
  <conditionalFormatting sqref="A144:A146">
    <cfRule type="expression" dxfId="3626" priority="4976" stopIfTrue="1">
      <formula>$C144=""</formula>
    </cfRule>
    <cfRule type="expression" dxfId="3625" priority="4977" stopIfTrue="1">
      <formula>$G144&lt;&gt;""</formula>
    </cfRule>
  </conditionalFormatting>
  <conditionalFormatting sqref="A144:A146">
    <cfRule type="expression" dxfId="3624" priority="4973" stopIfTrue="1">
      <formula>$F144=""</formula>
    </cfRule>
    <cfRule type="expression" dxfId="3623" priority="4974" stopIfTrue="1">
      <formula>#REF!&lt;&gt;""</formula>
    </cfRule>
    <cfRule type="expression" dxfId="3622" priority="4975" stopIfTrue="1">
      <formula>AND($G144="",$F144&lt;&gt;"")</formula>
    </cfRule>
  </conditionalFormatting>
  <conditionalFormatting sqref="A144:A146">
    <cfRule type="expression" dxfId="3621" priority="4970" stopIfTrue="1">
      <formula>$F144=""</formula>
    </cfRule>
    <cfRule type="expression" dxfId="3620" priority="4971" stopIfTrue="1">
      <formula>#REF!&lt;&gt;""</formula>
    </cfRule>
    <cfRule type="expression" dxfId="3619" priority="4972" stopIfTrue="1">
      <formula>AND($G144="",$F144&lt;&gt;"")</formula>
    </cfRule>
  </conditionalFormatting>
  <conditionalFormatting sqref="A144:A146">
    <cfRule type="expression" dxfId="3618" priority="4967" stopIfTrue="1">
      <formula>$F144=""</formula>
    </cfRule>
    <cfRule type="expression" dxfId="3617" priority="4968" stopIfTrue="1">
      <formula>#REF!&lt;&gt;""</formula>
    </cfRule>
    <cfRule type="expression" dxfId="3616" priority="4969" stopIfTrue="1">
      <formula>AND($G144="",$F144&lt;&gt;"")</formula>
    </cfRule>
  </conditionalFormatting>
  <conditionalFormatting sqref="A144:A146">
    <cfRule type="expression" dxfId="3615" priority="4964" stopIfTrue="1">
      <formula>$F144=""</formula>
    </cfRule>
    <cfRule type="expression" dxfId="3614" priority="4965" stopIfTrue="1">
      <formula>#REF!&lt;&gt;""</formula>
    </cfRule>
    <cfRule type="expression" dxfId="3613" priority="4966" stopIfTrue="1">
      <formula>AND($G144="",$F144&lt;&gt;"")</formula>
    </cfRule>
  </conditionalFormatting>
  <conditionalFormatting sqref="A144:A146">
    <cfRule type="expression" dxfId="3612" priority="4962" stopIfTrue="1">
      <formula>$C144=""</formula>
    </cfRule>
    <cfRule type="expression" dxfId="3611" priority="4963" stopIfTrue="1">
      <formula>$G144&lt;&gt;""</formula>
    </cfRule>
  </conditionalFormatting>
  <conditionalFormatting sqref="A144:A146">
    <cfRule type="expression" dxfId="3610" priority="4960" stopIfTrue="1">
      <formula>$C144=""</formula>
    </cfRule>
    <cfRule type="expression" dxfId="3609" priority="4961" stopIfTrue="1">
      <formula>$E144&lt;&gt;""</formula>
    </cfRule>
  </conditionalFormatting>
  <conditionalFormatting sqref="A144:A146">
    <cfRule type="expression" dxfId="3608" priority="4958" stopIfTrue="1">
      <formula>$C144=""</formula>
    </cfRule>
    <cfRule type="expression" dxfId="3607" priority="4959" stopIfTrue="1">
      <formula>$E144&lt;&gt;""</formula>
    </cfRule>
  </conditionalFormatting>
  <conditionalFormatting sqref="A144:A146">
    <cfRule type="expression" dxfId="3606" priority="4956" stopIfTrue="1">
      <formula>$C144=""</formula>
    </cfRule>
    <cfRule type="expression" dxfId="3605" priority="4957" stopIfTrue="1">
      <formula>$G144&lt;&gt;""</formula>
    </cfRule>
  </conditionalFormatting>
  <conditionalFormatting sqref="A144:A146">
    <cfRule type="expression" dxfId="3604" priority="4954" stopIfTrue="1">
      <formula>$C144=""</formula>
    </cfRule>
    <cfRule type="expression" dxfId="3603" priority="4955" stopIfTrue="1">
      <formula>$E144&lt;&gt;""</formula>
    </cfRule>
  </conditionalFormatting>
  <conditionalFormatting sqref="A144:A146">
    <cfRule type="expression" dxfId="3602" priority="4952" stopIfTrue="1">
      <formula>$C144=""</formula>
    </cfRule>
    <cfRule type="expression" dxfId="3601" priority="4953" stopIfTrue="1">
      <formula>$E144&lt;&gt;""</formula>
    </cfRule>
  </conditionalFormatting>
  <conditionalFormatting sqref="A144:A146">
    <cfRule type="expression" dxfId="3600" priority="4949" stopIfTrue="1">
      <formula>$F144=""</formula>
    </cfRule>
    <cfRule type="expression" dxfId="3599" priority="4950" stopIfTrue="1">
      <formula>#REF!&lt;&gt;""</formula>
    </cfRule>
    <cfRule type="expression" dxfId="3598" priority="4951" stopIfTrue="1">
      <formula>AND($G144="",$F144&lt;&gt;"")</formula>
    </cfRule>
  </conditionalFormatting>
  <conditionalFormatting sqref="A144:A146">
    <cfRule type="expression" dxfId="3597" priority="4946" stopIfTrue="1">
      <formula>$F144=""</formula>
    </cfRule>
    <cfRule type="expression" dxfId="3596" priority="4947" stopIfTrue="1">
      <formula>#REF!&lt;&gt;""</formula>
    </cfRule>
    <cfRule type="expression" dxfId="3595" priority="4948" stopIfTrue="1">
      <formula>AND($G144="",$F144&lt;&gt;"")</formula>
    </cfRule>
  </conditionalFormatting>
  <conditionalFormatting sqref="A144:A146">
    <cfRule type="expression" dxfId="3594" priority="4943" stopIfTrue="1">
      <formula>$F144=""</formula>
    </cfRule>
    <cfRule type="expression" dxfId="3593" priority="4944" stopIfTrue="1">
      <formula>#REF!&lt;&gt;""</formula>
    </cfRule>
    <cfRule type="expression" dxfId="3592" priority="4945" stopIfTrue="1">
      <formula>AND($G144="",$F144&lt;&gt;"")</formula>
    </cfRule>
  </conditionalFormatting>
  <conditionalFormatting sqref="A144:A146">
    <cfRule type="expression" dxfId="3591" priority="4940" stopIfTrue="1">
      <formula>$F144=""</formula>
    </cfRule>
    <cfRule type="expression" dxfId="3590" priority="4941" stopIfTrue="1">
      <formula>#REF!&lt;&gt;""</formula>
    </cfRule>
    <cfRule type="expression" dxfId="3589" priority="4942" stopIfTrue="1">
      <formula>AND($G144="",$F144&lt;&gt;"")</formula>
    </cfRule>
  </conditionalFormatting>
  <conditionalFormatting sqref="A144:A146">
    <cfRule type="expression" dxfId="3588" priority="4937" stopIfTrue="1">
      <formula>$F144=""</formula>
    </cfRule>
    <cfRule type="expression" dxfId="3587" priority="4938" stopIfTrue="1">
      <formula>#REF!&lt;&gt;""</formula>
    </cfRule>
    <cfRule type="expression" dxfId="3586" priority="4939" stopIfTrue="1">
      <formula>AND($G144="",$F144&lt;&gt;"")</formula>
    </cfRule>
  </conditionalFormatting>
  <conditionalFormatting sqref="A99:A100">
    <cfRule type="expression" dxfId="3585" priority="4934" stopIfTrue="1">
      <formula>$F99=""</formula>
    </cfRule>
    <cfRule type="expression" dxfId="3584" priority="4935" stopIfTrue="1">
      <formula>#REF!&lt;&gt;""</formula>
    </cfRule>
    <cfRule type="expression" dxfId="3583" priority="4936" stopIfTrue="1">
      <formula>AND($G99="",$F99&lt;&gt;"")</formula>
    </cfRule>
  </conditionalFormatting>
  <conditionalFormatting sqref="A99:A100">
    <cfRule type="expression" dxfId="3582" priority="4925" stopIfTrue="1">
      <formula>$F99=""</formula>
    </cfRule>
    <cfRule type="expression" dxfId="3581" priority="4926" stopIfTrue="1">
      <formula>#REF!&lt;&gt;""</formula>
    </cfRule>
    <cfRule type="expression" dxfId="3580" priority="4927" stopIfTrue="1">
      <formula>AND($G99="",$F99&lt;&gt;"")</formula>
    </cfRule>
  </conditionalFormatting>
  <conditionalFormatting sqref="A99:A100">
    <cfRule type="expression" dxfId="3579" priority="4923" stopIfTrue="1">
      <formula>$C99=""</formula>
    </cfRule>
    <cfRule type="expression" dxfId="3578" priority="4924" stopIfTrue="1">
      <formula>$G99&lt;&gt;""</formula>
    </cfRule>
  </conditionalFormatting>
  <conditionalFormatting sqref="A99:A100">
    <cfRule type="expression" dxfId="3577" priority="4920" stopIfTrue="1">
      <formula>$F99=""</formula>
    </cfRule>
    <cfRule type="expression" dxfId="3576" priority="4921" stopIfTrue="1">
      <formula>#REF!&lt;&gt;""</formula>
    </cfRule>
    <cfRule type="expression" dxfId="3575" priority="4922" stopIfTrue="1">
      <formula>AND($G99="",$F99&lt;&gt;"")</formula>
    </cfRule>
  </conditionalFormatting>
  <conditionalFormatting sqref="A99:A100">
    <cfRule type="expression" dxfId="3574" priority="4917" stopIfTrue="1">
      <formula>$F99=""</formula>
    </cfRule>
    <cfRule type="expression" dxfId="3573" priority="4918" stopIfTrue="1">
      <formula>#REF!&lt;&gt;""</formula>
    </cfRule>
    <cfRule type="expression" dxfId="3572" priority="4919" stopIfTrue="1">
      <formula>AND($G99="",$F99&lt;&gt;"")</formula>
    </cfRule>
  </conditionalFormatting>
  <conditionalFormatting sqref="A99:A100">
    <cfRule type="expression" dxfId="3571" priority="4914" stopIfTrue="1">
      <formula>$F99=""</formula>
    </cfRule>
    <cfRule type="expression" dxfId="3570" priority="4915" stopIfTrue="1">
      <formula>#REF!&lt;&gt;""</formula>
    </cfRule>
    <cfRule type="expression" dxfId="3569" priority="4916" stopIfTrue="1">
      <formula>AND($G99="",$F99&lt;&gt;"")</formula>
    </cfRule>
  </conditionalFormatting>
  <conditionalFormatting sqref="A99:A100">
    <cfRule type="expression" dxfId="3568" priority="4911" stopIfTrue="1">
      <formula>$F99=""</formula>
    </cfRule>
    <cfRule type="expression" dxfId="3567" priority="4912" stopIfTrue="1">
      <formula>#REF!&lt;&gt;""</formula>
    </cfRule>
    <cfRule type="expression" dxfId="3566" priority="4913" stopIfTrue="1">
      <formula>AND($G99="",$F99&lt;&gt;"")</formula>
    </cfRule>
  </conditionalFormatting>
  <conditionalFormatting sqref="A99:A100">
    <cfRule type="expression" dxfId="3565" priority="4908" stopIfTrue="1">
      <formula>$F99=""</formula>
    </cfRule>
    <cfRule type="expression" dxfId="3564" priority="4909" stopIfTrue="1">
      <formula>#REF!&lt;&gt;""</formula>
    </cfRule>
    <cfRule type="expression" dxfId="3563" priority="4910" stopIfTrue="1">
      <formula>AND($G99="",$F99&lt;&gt;"")</formula>
    </cfRule>
  </conditionalFormatting>
  <conditionalFormatting sqref="A99:A100">
    <cfRule type="expression" dxfId="3562" priority="4905" stopIfTrue="1">
      <formula>$F99=""</formula>
    </cfRule>
    <cfRule type="expression" dxfId="3561" priority="4906" stopIfTrue="1">
      <formula>#REF!&lt;&gt;""</formula>
    </cfRule>
    <cfRule type="expression" dxfId="3560" priority="4907" stopIfTrue="1">
      <formula>AND($G99="",$F99&lt;&gt;"")</formula>
    </cfRule>
  </conditionalFormatting>
  <conditionalFormatting sqref="A99:A100">
    <cfRule type="expression" dxfId="3559" priority="4902" stopIfTrue="1">
      <formula>$F99=""</formula>
    </cfRule>
    <cfRule type="expression" dxfId="3558" priority="4903" stopIfTrue="1">
      <formula>#REF!&lt;&gt;""</formula>
    </cfRule>
    <cfRule type="expression" dxfId="3557" priority="4904" stopIfTrue="1">
      <formula>AND($G99="",$F99&lt;&gt;"")</formula>
    </cfRule>
  </conditionalFormatting>
  <conditionalFormatting sqref="A99:A100">
    <cfRule type="expression" dxfId="3556" priority="4893" stopIfTrue="1">
      <formula>$F99=""</formula>
    </cfRule>
    <cfRule type="expression" dxfId="3555" priority="4894" stopIfTrue="1">
      <formula>#REF!&lt;&gt;""</formula>
    </cfRule>
    <cfRule type="expression" dxfId="3554" priority="4895" stopIfTrue="1">
      <formula>AND($G99="",$F99&lt;&gt;"")</formula>
    </cfRule>
  </conditionalFormatting>
  <conditionalFormatting sqref="A99:A100">
    <cfRule type="expression" dxfId="3553" priority="4891" stopIfTrue="1">
      <formula>$C99=""</formula>
    </cfRule>
    <cfRule type="expression" dxfId="3552" priority="4892" stopIfTrue="1">
      <formula>$G99&lt;&gt;""</formula>
    </cfRule>
  </conditionalFormatting>
  <conditionalFormatting sqref="A99:A100">
    <cfRule type="expression" dxfId="3551" priority="4888" stopIfTrue="1">
      <formula>$F99=""</formula>
    </cfRule>
    <cfRule type="expression" dxfId="3550" priority="4889" stopIfTrue="1">
      <formula>#REF!&lt;&gt;""</formula>
    </cfRule>
    <cfRule type="expression" dxfId="3549" priority="4890" stopIfTrue="1">
      <formula>AND($G99="",$F99&lt;&gt;"")</formula>
    </cfRule>
  </conditionalFormatting>
  <conditionalFormatting sqref="A99:A100">
    <cfRule type="expression" dxfId="3548" priority="4885" stopIfTrue="1">
      <formula>$F99=""</formula>
    </cfRule>
    <cfRule type="expression" dxfId="3547" priority="4886" stopIfTrue="1">
      <formula>#REF!&lt;&gt;""</formula>
    </cfRule>
    <cfRule type="expression" dxfId="3546" priority="4887" stopIfTrue="1">
      <formula>AND($G99="",$F99&lt;&gt;"")</formula>
    </cfRule>
  </conditionalFormatting>
  <conditionalFormatting sqref="A99:A100">
    <cfRule type="expression" dxfId="3545" priority="4882" stopIfTrue="1">
      <formula>$F99=""</formula>
    </cfRule>
    <cfRule type="expression" dxfId="3544" priority="4883" stopIfTrue="1">
      <formula>#REF!&lt;&gt;""</formula>
    </cfRule>
    <cfRule type="expression" dxfId="3543" priority="4884" stopIfTrue="1">
      <formula>AND($G99="",$F99&lt;&gt;"")</formula>
    </cfRule>
  </conditionalFormatting>
  <conditionalFormatting sqref="A99:A100">
    <cfRule type="expression" dxfId="3542" priority="4879" stopIfTrue="1">
      <formula>$F99=""</formula>
    </cfRule>
    <cfRule type="expression" dxfId="3541" priority="4880" stopIfTrue="1">
      <formula>#REF!&lt;&gt;""</formula>
    </cfRule>
    <cfRule type="expression" dxfId="3540" priority="4881" stopIfTrue="1">
      <formula>AND($G99="",$F99&lt;&gt;"")</formula>
    </cfRule>
  </conditionalFormatting>
  <conditionalFormatting sqref="A99:A100">
    <cfRule type="expression" dxfId="3539" priority="4877" stopIfTrue="1">
      <formula>$C99=""</formula>
    </cfRule>
    <cfRule type="expression" dxfId="3538" priority="4878" stopIfTrue="1">
      <formula>$G99&lt;&gt;""</formula>
    </cfRule>
  </conditionalFormatting>
  <conditionalFormatting sqref="A99:A100">
    <cfRule type="expression" dxfId="3537" priority="4874" stopIfTrue="1">
      <formula>$F99=""</formula>
    </cfRule>
    <cfRule type="expression" dxfId="3536" priority="4875" stopIfTrue="1">
      <formula>#REF!&lt;&gt;""</formula>
    </cfRule>
    <cfRule type="expression" dxfId="3535" priority="4876" stopIfTrue="1">
      <formula>AND($G99="",$F99&lt;&gt;"")</formula>
    </cfRule>
  </conditionalFormatting>
  <conditionalFormatting sqref="A99:A100">
    <cfRule type="expression" dxfId="3534" priority="4871" stopIfTrue="1">
      <formula>$F99=""</formula>
    </cfRule>
    <cfRule type="expression" dxfId="3533" priority="4872" stopIfTrue="1">
      <formula>#REF!&lt;&gt;""</formula>
    </cfRule>
    <cfRule type="expression" dxfId="3532" priority="4873" stopIfTrue="1">
      <formula>AND($G99="",$F99&lt;&gt;"")</formula>
    </cfRule>
  </conditionalFormatting>
  <conditionalFormatting sqref="A99:A100">
    <cfRule type="expression" dxfId="3531" priority="4868" stopIfTrue="1">
      <formula>$F99=""</formula>
    </cfRule>
    <cfRule type="expression" dxfId="3530" priority="4869" stopIfTrue="1">
      <formula>#REF!&lt;&gt;""</formula>
    </cfRule>
    <cfRule type="expression" dxfId="3529" priority="4870" stopIfTrue="1">
      <formula>AND($G99="",$F99&lt;&gt;"")</formula>
    </cfRule>
  </conditionalFormatting>
  <conditionalFormatting sqref="A99:A100">
    <cfRule type="expression" dxfId="3528" priority="4865" stopIfTrue="1">
      <formula>$F99=""</formula>
    </cfRule>
    <cfRule type="expression" dxfId="3527" priority="4866" stopIfTrue="1">
      <formula>#REF!&lt;&gt;""</formula>
    </cfRule>
    <cfRule type="expression" dxfId="3526" priority="4867" stopIfTrue="1">
      <formula>AND($G99="",$F99&lt;&gt;"")</formula>
    </cfRule>
  </conditionalFormatting>
  <conditionalFormatting sqref="A99:A100">
    <cfRule type="expression" dxfId="3525" priority="4862" stopIfTrue="1">
      <formula>$F99=""</formula>
    </cfRule>
    <cfRule type="expression" dxfId="3524" priority="4863" stopIfTrue="1">
      <formula>#REF!&lt;&gt;""</formula>
    </cfRule>
    <cfRule type="expression" dxfId="3523" priority="4864" stopIfTrue="1">
      <formula>AND($G99="",$F99&lt;&gt;"")</formula>
    </cfRule>
  </conditionalFormatting>
  <conditionalFormatting sqref="A99:A100">
    <cfRule type="expression" dxfId="3522" priority="4859" stopIfTrue="1">
      <formula>$F99=""</formula>
    </cfRule>
    <cfRule type="expression" dxfId="3521" priority="4860" stopIfTrue="1">
      <formula>#REF!&lt;&gt;""</formula>
    </cfRule>
    <cfRule type="expression" dxfId="3520" priority="4861" stopIfTrue="1">
      <formula>AND($G99="",$F99&lt;&gt;"")</formula>
    </cfRule>
  </conditionalFormatting>
  <conditionalFormatting sqref="A99:A100">
    <cfRule type="expression" dxfId="3519" priority="4856" stopIfTrue="1">
      <formula>$F99=""</formula>
    </cfRule>
    <cfRule type="expression" dxfId="3518" priority="4857" stopIfTrue="1">
      <formula>#REF!&lt;&gt;""</formula>
    </cfRule>
    <cfRule type="expression" dxfId="3517" priority="4858" stopIfTrue="1">
      <formula>AND($G99="",$F99&lt;&gt;"")</formula>
    </cfRule>
  </conditionalFormatting>
  <conditionalFormatting sqref="A99:A100">
    <cfRule type="expression" dxfId="3516" priority="4853" stopIfTrue="1">
      <formula>$F99=""</formula>
    </cfRule>
    <cfRule type="expression" dxfId="3515" priority="4854" stopIfTrue="1">
      <formula>#REF!&lt;&gt;""</formula>
    </cfRule>
    <cfRule type="expression" dxfId="3514" priority="4855" stopIfTrue="1">
      <formula>AND($G99="",$F99&lt;&gt;"")</formula>
    </cfRule>
  </conditionalFormatting>
  <conditionalFormatting sqref="A99:A100">
    <cfRule type="expression" dxfId="3513" priority="4844" stopIfTrue="1">
      <formula>$F99=""</formula>
    </cfRule>
    <cfRule type="expression" dxfId="3512" priority="4845" stopIfTrue="1">
      <formula>#REF!&lt;&gt;""</formula>
    </cfRule>
    <cfRule type="expression" dxfId="3511" priority="4846" stopIfTrue="1">
      <formula>AND($G99="",$F99&lt;&gt;"")</formula>
    </cfRule>
  </conditionalFormatting>
  <conditionalFormatting sqref="A99:A100">
    <cfRule type="expression" dxfId="3510" priority="4842" stopIfTrue="1">
      <formula>$C99=""</formula>
    </cfRule>
    <cfRule type="expression" dxfId="3509" priority="4843" stopIfTrue="1">
      <formula>$G99&lt;&gt;""</formula>
    </cfRule>
  </conditionalFormatting>
  <conditionalFormatting sqref="A99:A100">
    <cfRule type="expression" dxfId="3508" priority="4839" stopIfTrue="1">
      <formula>$F99=""</formula>
    </cfRule>
    <cfRule type="expression" dxfId="3507" priority="4840" stopIfTrue="1">
      <formula>#REF!&lt;&gt;""</formula>
    </cfRule>
    <cfRule type="expression" dxfId="3506" priority="4841" stopIfTrue="1">
      <formula>AND($G99="",$F99&lt;&gt;"")</formula>
    </cfRule>
  </conditionalFormatting>
  <conditionalFormatting sqref="A99:A100">
    <cfRule type="expression" dxfId="3505" priority="4836" stopIfTrue="1">
      <formula>$F99=""</formula>
    </cfRule>
    <cfRule type="expression" dxfId="3504" priority="4837" stopIfTrue="1">
      <formula>#REF!&lt;&gt;""</formula>
    </cfRule>
    <cfRule type="expression" dxfId="3503" priority="4838" stopIfTrue="1">
      <formula>AND($G99="",$F99&lt;&gt;"")</formula>
    </cfRule>
  </conditionalFormatting>
  <conditionalFormatting sqref="A99:A100">
    <cfRule type="expression" dxfId="3502" priority="4833" stopIfTrue="1">
      <formula>$F99=""</formula>
    </cfRule>
    <cfRule type="expression" dxfId="3501" priority="4834" stopIfTrue="1">
      <formula>#REF!&lt;&gt;""</formula>
    </cfRule>
    <cfRule type="expression" dxfId="3500" priority="4835" stopIfTrue="1">
      <formula>AND($G99="",$F99&lt;&gt;"")</formula>
    </cfRule>
  </conditionalFormatting>
  <conditionalFormatting sqref="A99:A100">
    <cfRule type="expression" dxfId="3499" priority="4830" stopIfTrue="1">
      <formula>$F99=""</formula>
    </cfRule>
    <cfRule type="expression" dxfId="3498" priority="4831" stopIfTrue="1">
      <formula>#REF!&lt;&gt;""</formula>
    </cfRule>
    <cfRule type="expression" dxfId="3497" priority="4832" stopIfTrue="1">
      <formula>AND($G99="",$F99&lt;&gt;"")</formula>
    </cfRule>
  </conditionalFormatting>
  <conditionalFormatting sqref="A99:A100">
    <cfRule type="expression" dxfId="3496" priority="4827" stopIfTrue="1">
      <formula>$F99=""</formula>
    </cfRule>
    <cfRule type="expression" dxfId="3495" priority="4828" stopIfTrue="1">
      <formula>#REF!&lt;&gt;""</formula>
    </cfRule>
    <cfRule type="expression" dxfId="3494" priority="4829" stopIfTrue="1">
      <formula>AND($G99="",$F99&lt;&gt;"")</formula>
    </cfRule>
  </conditionalFormatting>
  <conditionalFormatting sqref="A99:A100">
    <cfRule type="expression" dxfId="3493" priority="4825" stopIfTrue="1">
      <formula>$C99=""</formula>
    </cfRule>
    <cfRule type="expression" dxfId="3492" priority="4826" stopIfTrue="1">
      <formula>$G99&lt;&gt;""</formula>
    </cfRule>
  </conditionalFormatting>
  <conditionalFormatting sqref="A99:A100">
    <cfRule type="expression" dxfId="3491" priority="4822" stopIfTrue="1">
      <formula>$F99=""</formula>
    </cfRule>
    <cfRule type="expression" dxfId="3490" priority="4823" stopIfTrue="1">
      <formula>#REF!&lt;&gt;""</formula>
    </cfRule>
    <cfRule type="expression" dxfId="3489" priority="4824" stopIfTrue="1">
      <formula>AND($G99="",$F99&lt;&gt;"")</formula>
    </cfRule>
  </conditionalFormatting>
  <conditionalFormatting sqref="A99:A100">
    <cfRule type="expression" dxfId="3488" priority="4819" stopIfTrue="1">
      <formula>$F99=""</formula>
    </cfRule>
    <cfRule type="expression" dxfId="3487" priority="4820" stopIfTrue="1">
      <formula>#REF!&lt;&gt;""</formula>
    </cfRule>
    <cfRule type="expression" dxfId="3486" priority="4821" stopIfTrue="1">
      <formula>AND($G99="",$F99&lt;&gt;"")</formula>
    </cfRule>
  </conditionalFormatting>
  <conditionalFormatting sqref="A99:A100">
    <cfRule type="expression" dxfId="3485" priority="4816" stopIfTrue="1">
      <formula>$F99=""</formula>
    </cfRule>
    <cfRule type="expression" dxfId="3484" priority="4817" stopIfTrue="1">
      <formula>#REF!&lt;&gt;""</formula>
    </cfRule>
    <cfRule type="expression" dxfId="3483" priority="4818" stopIfTrue="1">
      <formula>AND($G99="",$F99&lt;&gt;"")</formula>
    </cfRule>
  </conditionalFormatting>
  <conditionalFormatting sqref="A99:A100">
    <cfRule type="expression" dxfId="3482" priority="4807" stopIfTrue="1">
      <formula>$F99=""</formula>
    </cfRule>
    <cfRule type="expression" dxfId="3481" priority="4808" stopIfTrue="1">
      <formula>#REF!&lt;&gt;""</formula>
    </cfRule>
    <cfRule type="expression" dxfId="3480" priority="4809" stopIfTrue="1">
      <formula>AND($G99="",$F99&lt;&gt;"")</formula>
    </cfRule>
  </conditionalFormatting>
  <conditionalFormatting sqref="A99:A100">
    <cfRule type="expression" dxfId="3479" priority="4805" stopIfTrue="1">
      <formula>$C99=""</formula>
    </cfRule>
    <cfRule type="expression" dxfId="3478" priority="4806" stopIfTrue="1">
      <formula>$G99&lt;&gt;""</formula>
    </cfRule>
  </conditionalFormatting>
  <conditionalFormatting sqref="A99:A100">
    <cfRule type="expression" dxfId="3477" priority="4802" stopIfTrue="1">
      <formula>$F99=""</formula>
    </cfRule>
    <cfRule type="expression" dxfId="3476" priority="4803" stopIfTrue="1">
      <formula>#REF!&lt;&gt;""</formula>
    </cfRule>
    <cfRule type="expression" dxfId="3475" priority="4804" stopIfTrue="1">
      <formula>AND($G99="",$F99&lt;&gt;"")</formula>
    </cfRule>
  </conditionalFormatting>
  <conditionalFormatting sqref="A99:A100">
    <cfRule type="expression" dxfId="3474" priority="4799" stopIfTrue="1">
      <formula>$F99=""</formula>
    </cfRule>
    <cfRule type="expression" dxfId="3473" priority="4800" stopIfTrue="1">
      <formula>#REF!&lt;&gt;""</formula>
    </cfRule>
    <cfRule type="expression" dxfId="3472" priority="4801" stopIfTrue="1">
      <formula>AND($G99="",$F99&lt;&gt;"")</formula>
    </cfRule>
  </conditionalFormatting>
  <conditionalFormatting sqref="A99:A100">
    <cfRule type="expression" dxfId="3471" priority="4796" stopIfTrue="1">
      <formula>$F99=""</formula>
    </cfRule>
    <cfRule type="expression" dxfId="3470" priority="4797" stopIfTrue="1">
      <formula>#REF!&lt;&gt;""</formula>
    </cfRule>
    <cfRule type="expression" dxfId="3469" priority="4798" stopIfTrue="1">
      <formula>AND($G99="",$F99&lt;&gt;"")</formula>
    </cfRule>
  </conditionalFormatting>
  <conditionalFormatting sqref="A99:A100">
    <cfRule type="expression" dxfId="3468" priority="4793" stopIfTrue="1">
      <formula>$F99=""</formula>
    </cfRule>
    <cfRule type="expression" dxfId="3467" priority="4794" stopIfTrue="1">
      <formula>#REF!&lt;&gt;""</formula>
    </cfRule>
    <cfRule type="expression" dxfId="3466" priority="4795" stopIfTrue="1">
      <formula>AND($G99="",$F99&lt;&gt;"")</formula>
    </cfRule>
  </conditionalFormatting>
  <conditionalFormatting sqref="A100">
    <cfRule type="expression" dxfId="3465" priority="4790" stopIfTrue="1">
      <formula>$F100=""</formula>
    </cfRule>
    <cfRule type="expression" dxfId="3464" priority="4791" stopIfTrue="1">
      <formula>#REF!&lt;&gt;""</formula>
    </cfRule>
    <cfRule type="expression" dxfId="3463" priority="4792" stopIfTrue="1">
      <formula>AND($G100="",$F100&lt;&gt;"")</formula>
    </cfRule>
  </conditionalFormatting>
  <conditionalFormatting sqref="A100">
    <cfRule type="expression" dxfId="3462" priority="4787" stopIfTrue="1">
      <formula>$F100=""</formula>
    </cfRule>
    <cfRule type="expression" dxfId="3461" priority="4788" stopIfTrue="1">
      <formula>#REF!&lt;&gt;""</formula>
    </cfRule>
    <cfRule type="expression" dxfId="3460" priority="4789" stopIfTrue="1">
      <formula>AND($G100="",$F100&lt;&gt;"")</formula>
    </cfRule>
  </conditionalFormatting>
  <conditionalFormatting sqref="A100">
    <cfRule type="expression" dxfId="3459" priority="4785" stopIfTrue="1">
      <formula>$C100=""</formula>
    </cfRule>
    <cfRule type="expression" dxfId="3458" priority="4786" stopIfTrue="1">
      <formula>$G100&lt;&gt;""</formula>
    </cfRule>
  </conditionalFormatting>
  <conditionalFormatting sqref="A100">
    <cfRule type="expression" dxfId="3457" priority="4782" stopIfTrue="1">
      <formula>$F100=""</formula>
    </cfRule>
    <cfRule type="expression" dxfId="3456" priority="4783" stopIfTrue="1">
      <formula>#REF!&lt;&gt;""</formula>
    </cfRule>
    <cfRule type="expression" dxfId="3455" priority="4784" stopIfTrue="1">
      <formula>AND($G100="",$F100&lt;&gt;"")</formula>
    </cfRule>
  </conditionalFormatting>
  <conditionalFormatting sqref="A100">
    <cfRule type="expression" dxfId="3454" priority="4779" stopIfTrue="1">
      <formula>$F100=""</formula>
    </cfRule>
    <cfRule type="expression" dxfId="3453" priority="4780" stopIfTrue="1">
      <formula>#REF!&lt;&gt;""</formula>
    </cfRule>
    <cfRule type="expression" dxfId="3452" priority="4781" stopIfTrue="1">
      <formula>AND($G100="",$F100&lt;&gt;"")</formula>
    </cfRule>
  </conditionalFormatting>
  <conditionalFormatting sqref="A100">
    <cfRule type="expression" dxfId="3451" priority="4776" stopIfTrue="1">
      <formula>$F100=""</formula>
    </cfRule>
    <cfRule type="expression" dxfId="3450" priority="4777" stopIfTrue="1">
      <formula>#REF!&lt;&gt;""</formula>
    </cfRule>
    <cfRule type="expression" dxfId="3449" priority="4778" stopIfTrue="1">
      <formula>AND($G100="",$F100&lt;&gt;"")</formula>
    </cfRule>
  </conditionalFormatting>
  <conditionalFormatting sqref="A100">
    <cfRule type="expression" dxfId="3448" priority="4770" stopIfTrue="1">
      <formula>$F100=""</formula>
    </cfRule>
    <cfRule type="expression" dxfId="3447" priority="4771" stopIfTrue="1">
      <formula>#REF!&lt;&gt;""</formula>
    </cfRule>
    <cfRule type="expression" dxfId="3446" priority="4772" stopIfTrue="1">
      <formula>AND($G100="",$F100&lt;&gt;"")</formula>
    </cfRule>
  </conditionalFormatting>
  <conditionalFormatting sqref="A100">
    <cfRule type="expression" dxfId="3445" priority="4768" stopIfTrue="1">
      <formula>$C100=""</formula>
    </cfRule>
    <cfRule type="expression" dxfId="3444" priority="4769" stopIfTrue="1">
      <formula>$G100&lt;&gt;""</formula>
    </cfRule>
  </conditionalFormatting>
  <conditionalFormatting sqref="A100">
    <cfRule type="expression" dxfId="3443" priority="4765" stopIfTrue="1">
      <formula>$F100=""</formula>
    </cfRule>
    <cfRule type="expression" dxfId="3442" priority="4766" stopIfTrue="1">
      <formula>#REF!&lt;&gt;""</formula>
    </cfRule>
    <cfRule type="expression" dxfId="3441" priority="4767" stopIfTrue="1">
      <formula>AND($G100="",$F100&lt;&gt;"")</formula>
    </cfRule>
  </conditionalFormatting>
  <conditionalFormatting sqref="A100">
    <cfRule type="expression" dxfId="3440" priority="4762" stopIfTrue="1">
      <formula>$F100=""</formula>
    </cfRule>
    <cfRule type="expression" dxfId="3439" priority="4763" stopIfTrue="1">
      <formula>#REF!&lt;&gt;""</formula>
    </cfRule>
    <cfRule type="expression" dxfId="3438" priority="4764" stopIfTrue="1">
      <formula>AND($G100="",$F100&lt;&gt;"")</formula>
    </cfRule>
  </conditionalFormatting>
  <conditionalFormatting sqref="A100">
    <cfRule type="expression" dxfId="3437" priority="4759" stopIfTrue="1">
      <formula>$F100=""</formula>
    </cfRule>
    <cfRule type="expression" dxfId="3436" priority="4760" stopIfTrue="1">
      <formula>#REF!&lt;&gt;""</formula>
    </cfRule>
    <cfRule type="expression" dxfId="3435" priority="4761" stopIfTrue="1">
      <formula>AND($G100="",$F100&lt;&gt;"")</formula>
    </cfRule>
  </conditionalFormatting>
  <conditionalFormatting sqref="A100">
    <cfRule type="expression" dxfId="3434" priority="4756" stopIfTrue="1">
      <formula>$F100=""</formula>
    </cfRule>
    <cfRule type="expression" dxfId="3433" priority="4757" stopIfTrue="1">
      <formula>#REF!&lt;&gt;""</formula>
    </cfRule>
    <cfRule type="expression" dxfId="3432" priority="4758" stopIfTrue="1">
      <formula>AND($G100="",$F100&lt;&gt;"")</formula>
    </cfRule>
  </conditionalFormatting>
  <conditionalFormatting sqref="A99:A100">
    <cfRule type="expression" dxfId="3431" priority="4754" stopIfTrue="1">
      <formula>$C99=""</formula>
    </cfRule>
    <cfRule type="expression" dxfId="3430" priority="4755" stopIfTrue="1">
      <formula>$E99&lt;&gt;""</formula>
    </cfRule>
  </conditionalFormatting>
  <conditionalFormatting sqref="A99:A100">
    <cfRule type="expression" dxfId="3429" priority="4752" stopIfTrue="1">
      <formula>$C99=""</formula>
    </cfRule>
    <cfRule type="expression" dxfId="3428" priority="4753" stopIfTrue="1">
      <formula>$E99&lt;&gt;""</formula>
    </cfRule>
  </conditionalFormatting>
  <conditionalFormatting sqref="A99:A100">
    <cfRule type="expression" dxfId="3427" priority="4750" stopIfTrue="1">
      <formula>$C99=""</formula>
    </cfRule>
    <cfRule type="expression" dxfId="3426" priority="4751" stopIfTrue="1">
      <formula>$G99&lt;&gt;""</formula>
    </cfRule>
  </conditionalFormatting>
  <conditionalFormatting sqref="A99:A100">
    <cfRule type="expression" dxfId="3425" priority="4748" stopIfTrue="1">
      <formula>$C99=""</formula>
    </cfRule>
    <cfRule type="expression" dxfId="3424" priority="4749" stopIfTrue="1">
      <formula>$E99&lt;&gt;""</formula>
    </cfRule>
  </conditionalFormatting>
  <conditionalFormatting sqref="A99:A100">
    <cfRule type="expression" dxfId="3423" priority="4746" stopIfTrue="1">
      <formula>$C99=""</formula>
    </cfRule>
    <cfRule type="expression" dxfId="3422" priority="4747" stopIfTrue="1">
      <formula>$E99&lt;&gt;""</formula>
    </cfRule>
  </conditionalFormatting>
  <conditionalFormatting sqref="A99:A100">
    <cfRule type="expression" dxfId="3421" priority="4744" stopIfTrue="1">
      <formula>$C99=""</formula>
    </cfRule>
    <cfRule type="expression" dxfId="3420" priority="4745" stopIfTrue="1">
      <formula>$G99&lt;&gt;""</formula>
    </cfRule>
  </conditionalFormatting>
  <conditionalFormatting sqref="A99:A100">
    <cfRule type="expression" dxfId="3419" priority="4742" stopIfTrue="1">
      <formula>$C99=""</formula>
    </cfRule>
    <cfRule type="expression" dxfId="3418" priority="4743" stopIfTrue="1">
      <formula>$E99&lt;&gt;""</formula>
    </cfRule>
  </conditionalFormatting>
  <conditionalFormatting sqref="A99:A100">
    <cfRule type="expression" dxfId="3417" priority="4740" stopIfTrue="1">
      <formula>$C99=""</formula>
    </cfRule>
    <cfRule type="expression" dxfId="3416" priority="4741" stopIfTrue="1">
      <formula>$E99&lt;&gt;""</formula>
    </cfRule>
  </conditionalFormatting>
  <conditionalFormatting sqref="A99:A100">
    <cfRule type="expression" dxfId="3415" priority="4737" stopIfTrue="1">
      <formula>$F99=""</formula>
    </cfRule>
    <cfRule type="expression" dxfId="3414" priority="4738" stopIfTrue="1">
      <formula>#REF!&lt;&gt;""</formula>
    </cfRule>
    <cfRule type="expression" dxfId="3413" priority="4739" stopIfTrue="1">
      <formula>AND($G99="",$F99&lt;&gt;"")</formula>
    </cfRule>
  </conditionalFormatting>
  <conditionalFormatting sqref="A99:A100">
    <cfRule type="expression" dxfId="3412" priority="4734" stopIfTrue="1">
      <formula>$F99=""</formula>
    </cfRule>
    <cfRule type="expression" dxfId="3411" priority="4735" stopIfTrue="1">
      <formula>#REF!&lt;&gt;""</formula>
    </cfRule>
    <cfRule type="expression" dxfId="3410" priority="4736" stopIfTrue="1">
      <formula>AND($G99="",$F99&lt;&gt;"")</formula>
    </cfRule>
  </conditionalFormatting>
  <conditionalFormatting sqref="A99:A100">
    <cfRule type="expression" dxfId="3409" priority="4732" stopIfTrue="1">
      <formula>$C99=""</formula>
    </cfRule>
    <cfRule type="expression" dxfId="3408" priority="4733" stopIfTrue="1">
      <formula>$G99&lt;&gt;""</formula>
    </cfRule>
  </conditionalFormatting>
  <conditionalFormatting sqref="A99:A100">
    <cfRule type="expression" dxfId="3407" priority="4729" stopIfTrue="1">
      <formula>$F99=""</formula>
    </cfRule>
    <cfRule type="expression" dxfId="3406" priority="4730" stopIfTrue="1">
      <formula>#REF!&lt;&gt;""</formula>
    </cfRule>
    <cfRule type="expression" dxfId="3405" priority="4731" stopIfTrue="1">
      <formula>AND($G99="",$F99&lt;&gt;"")</formula>
    </cfRule>
  </conditionalFormatting>
  <conditionalFormatting sqref="A99:A100">
    <cfRule type="expression" dxfId="3404" priority="4726" stopIfTrue="1">
      <formula>$F99=""</formula>
    </cfRule>
    <cfRule type="expression" dxfId="3403" priority="4727" stopIfTrue="1">
      <formula>#REF!&lt;&gt;""</formula>
    </cfRule>
    <cfRule type="expression" dxfId="3402" priority="4728" stopIfTrue="1">
      <formula>AND($G99="",$F99&lt;&gt;"")</formula>
    </cfRule>
  </conditionalFormatting>
  <conditionalFormatting sqref="A99:A100">
    <cfRule type="expression" dxfId="3401" priority="4723" stopIfTrue="1">
      <formula>$F99=""</formula>
    </cfRule>
    <cfRule type="expression" dxfId="3400" priority="4724" stopIfTrue="1">
      <formula>#REF!&lt;&gt;""</formula>
    </cfRule>
    <cfRule type="expression" dxfId="3399" priority="4725" stopIfTrue="1">
      <formula>AND($G99="",$F99&lt;&gt;"")</formula>
    </cfRule>
  </conditionalFormatting>
  <conditionalFormatting sqref="A99:A100">
    <cfRule type="expression" dxfId="3398" priority="4714" stopIfTrue="1">
      <formula>$F99=""</formula>
    </cfRule>
    <cfRule type="expression" dxfId="3397" priority="4715" stopIfTrue="1">
      <formula>#REF!&lt;&gt;""</formula>
    </cfRule>
    <cfRule type="expression" dxfId="3396" priority="4716" stopIfTrue="1">
      <formula>AND($G99="",$F99&lt;&gt;"")</formula>
    </cfRule>
  </conditionalFormatting>
  <conditionalFormatting sqref="A99:A100">
    <cfRule type="expression" dxfId="3395" priority="4712" stopIfTrue="1">
      <formula>$C99=""</formula>
    </cfRule>
    <cfRule type="expression" dxfId="3394" priority="4713" stopIfTrue="1">
      <formula>$G99&lt;&gt;""</formula>
    </cfRule>
  </conditionalFormatting>
  <conditionalFormatting sqref="A99:A100">
    <cfRule type="expression" dxfId="3393" priority="4709" stopIfTrue="1">
      <formula>$F99=""</formula>
    </cfRule>
    <cfRule type="expression" dxfId="3392" priority="4710" stopIfTrue="1">
      <formula>#REF!&lt;&gt;""</formula>
    </cfRule>
    <cfRule type="expression" dxfId="3391" priority="4711" stopIfTrue="1">
      <formula>AND($G99="",$F99&lt;&gt;"")</formula>
    </cfRule>
  </conditionalFormatting>
  <conditionalFormatting sqref="A99:A100">
    <cfRule type="expression" dxfId="3390" priority="4706" stopIfTrue="1">
      <formula>$F99=""</formula>
    </cfRule>
    <cfRule type="expression" dxfId="3389" priority="4707" stopIfTrue="1">
      <formula>#REF!&lt;&gt;""</formula>
    </cfRule>
    <cfRule type="expression" dxfId="3388" priority="4708" stopIfTrue="1">
      <formula>AND($G99="",$F99&lt;&gt;"")</formula>
    </cfRule>
  </conditionalFormatting>
  <conditionalFormatting sqref="A99:A100">
    <cfRule type="expression" dxfId="3387" priority="4703" stopIfTrue="1">
      <formula>$F99=""</formula>
    </cfRule>
    <cfRule type="expression" dxfId="3386" priority="4704" stopIfTrue="1">
      <formula>#REF!&lt;&gt;""</formula>
    </cfRule>
    <cfRule type="expression" dxfId="3385" priority="4705" stopIfTrue="1">
      <formula>AND($G99="",$F99&lt;&gt;"")</formula>
    </cfRule>
  </conditionalFormatting>
  <conditionalFormatting sqref="A99:A100">
    <cfRule type="expression" dxfId="3384" priority="4700" stopIfTrue="1">
      <formula>$F99=""</formula>
    </cfRule>
    <cfRule type="expression" dxfId="3383" priority="4701" stopIfTrue="1">
      <formula>#REF!&lt;&gt;""</formula>
    </cfRule>
    <cfRule type="expression" dxfId="3382" priority="4702" stopIfTrue="1">
      <formula>AND($G99="",$F99&lt;&gt;"")</formula>
    </cfRule>
  </conditionalFormatting>
  <conditionalFormatting sqref="A99:A100">
    <cfRule type="expression" dxfId="3381" priority="4698" stopIfTrue="1">
      <formula>$C99=""</formula>
    </cfRule>
    <cfRule type="expression" dxfId="3380" priority="4699" stopIfTrue="1">
      <formula>$G99&lt;&gt;""</formula>
    </cfRule>
  </conditionalFormatting>
  <conditionalFormatting sqref="A99:A100">
    <cfRule type="expression" dxfId="3379" priority="4696" stopIfTrue="1">
      <formula>$C99=""</formula>
    </cfRule>
    <cfRule type="expression" dxfId="3378" priority="4697" stopIfTrue="1">
      <formula>$E99&lt;&gt;""</formula>
    </cfRule>
  </conditionalFormatting>
  <conditionalFormatting sqref="A99:A100">
    <cfRule type="expression" dxfId="3377" priority="4694" stopIfTrue="1">
      <formula>$C99=""</formula>
    </cfRule>
    <cfRule type="expression" dxfId="3376" priority="4695" stopIfTrue="1">
      <formula>$E99&lt;&gt;""</formula>
    </cfRule>
  </conditionalFormatting>
  <conditionalFormatting sqref="A99:A100">
    <cfRule type="expression" dxfId="3375" priority="4692" stopIfTrue="1">
      <formula>$C99=""</formula>
    </cfRule>
    <cfRule type="expression" dxfId="3374" priority="4693" stopIfTrue="1">
      <formula>$G99&lt;&gt;""</formula>
    </cfRule>
  </conditionalFormatting>
  <conditionalFormatting sqref="A99:A100">
    <cfRule type="expression" dxfId="3373" priority="4690" stopIfTrue="1">
      <formula>$C99=""</formula>
    </cfRule>
    <cfRule type="expression" dxfId="3372" priority="4691" stopIfTrue="1">
      <formula>$E99&lt;&gt;""</formula>
    </cfRule>
  </conditionalFormatting>
  <conditionalFormatting sqref="A99:A100">
    <cfRule type="expression" dxfId="3371" priority="4688" stopIfTrue="1">
      <formula>$C99=""</formula>
    </cfRule>
    <cfRule type="expression" dxfId="3370" priority="4689" stopIfTrue="1">
      <formula>$E99&lt;&gt;""</formula>
    </cfRule>
  </conditionalFormatting>
  <conditionalFormatting sqref="A99:A100">
    <cfRule type="expression" dxfId="3369" priority="4685" stopIfTrue="1">
      <formula>$F99=""</formula>
    </cfRule>
    <cfRule type="expression" dxfId="3368" priority="4686" stopIfTrue="1">
      <formula>#REF!&lt;&gt;""</formula>
    </cfRule>
    <cfRule type="expression" dxfId="3367" priority="4687" stopIfTrue="1">
      <formula>AND($G99="",$F99&lt;&gt;"")</formula>
    </cfRule>
  </conditionalFormatting>
  <conditionalFormatting sqref="A99:A100">
    <cfRule type="expression" dxfId="3366" priority="4682" stopIfTrue="1">
      <formula>$F99=""</formula>
    </cfRule>
    <cfRule type="expression" dxfId="3365" priority="4683" stopIfTrue="1">
      <formula>#REF!&lt;&gt;""</formula>
    </cfRule>
    <cfRule type="expression" dxfId="3364" priority="4684" stopIfTrue="1">
      <formula>AND($G99="",$F99&lt;&gt;"")</formula>
    </cfRule>
  </conditionalFormatting>
  <conditionalFormatting sqref="A99:A100">
    <cfRule type="expression" dxfId="3363" priority="4679" stopIfTrue="1">
      <formula>$F99=""</formula>
    </cfRule>
    <cfRule type="expression" dxfId="3362" priority="4680" stopIfTrue="1">
      <formula>#REF!&lt;&gt;""</formula>
    </cfRule>
    <cfRule type="expression" dxfId="3361" priority="4681" stopIfTrue="1">
      <formula>AND($G99="",$F99&lt;&gt;"")</formula>
    </cfRule>
  </conditionalFormatting>
  <conditionalFormatting sqref="A99:A100">
    <cfRule type="expression" dxfId="3360" priority="4676" stopIfTrue="1">
      <formula>$F99=""</formula>
    </cfRule>
    <cfRule type="expression" dxfId="3359" priority="4677" stopIfTrue="1">
      <formula>#REF!&lt;&gt;""</formula>
    </cfRule>
    <cfRule type="expression" dxfId="3358" priority="4678" stopIfTrue="1">
      <formula>AND($G99="",$F99&lt;&gt;"")</formula>
    </cfRule>
  </conditionalFormatting>
  <conditionalFormatting sqref="A99:A100">
    <cfRule type="expression" dxfId="3357" priority="4673" stopIfTrue="1">
      <formula>$F99=""</formula>
    </cfRule>
    <cfRule type="expression" dxfId="3356" priority="4674" stopIfTrue="1">
      <formula>#REF!&lt;&gt;""</formula>
    </cfRule>
    <cfRule type="expression" dxfId="3355" priority="4675" stopIfTrue="1">
      <formula>AND($G99="",$F99&lt;&gt;"")</formula>
    </cfRule>
  </conditionalFormatting>
  <conditionalFormatting sqref="A17">
    <cfRule type="expression" dxfId="3354" priority="4373" stopIfTrue="1">
      <formula>$F17=""</formula>
    </cfRule>
    <cfRule type="expression" dxfId="3353" priority="4374" stopIfTrue="1">
      <formula>$H17&lt;&gt;""</formula>
    </cfRule>
    <cfRule type="expression" dxfId="3352" priority="4375" stopIfTrue="1">
      <formula>AND($G17="",$F17&lt;&gt;"")</formula>
    </cfRule>
  </conditionalFormatting>
  <conditionalFormatting sqref="A17">
    <cfRule type="expression" dxfId="3351" priority="4370" stopIfTrue="1">
      <formula>$G17=""</formula>
    </cfRule>
    <cfRule type="expression" dxfId="3350" priority="4371" stopIfTrue="1">
      <formula>$I17&lt;&gt;""</formula>
    </cfRule>
    <cfRule type="expression" dxfId="3349" priority="4372" stopIfTrue="1">
      <formula>AND($H17="",$G17&lt;&gt;"")</formula>
    </cfRule>
  </conditionalFormatting>
  <conditionalFormatting sqref="A174">
    <cfRule type="expression" dxfId="3348" priority="4314" stopIfTrue="1">
      <formula>$C174=""</formula>
    </cfRule>
    <cfRule type="expression" dxfId="3347" priority="4315" stopIfTrue="1">
      <formula>$D174&lt;&gt;""</formula>
    </cfRule>
  </conditionalFormatting>
  <conditionalFormatting sqref="A174">
    <cfRule type="expression" dxfId="3346" priority="4312" stopIfTrue="1">
      <formula>$C174=""</formula>
    </cfRule>
    <cfRule type="expression" dxfId="3345" priority="4313" stopIfTrue="1">
      <formula>$D174&lt;&gt;""</formula>
    </cfRule>
  </conditionalFormatting>
  <conditionalFormatting sqref="A174">
    <cfRule type="expression" dxfId="3344" priority="4310" stopIfTrue="1">
      <formula>$D174=""</formula>
    </cfRule>
    <cfRule type="expression" dxfId="3343" priority="4311" stopIfTrue="1">
      <formula>$E174&lt;&gt;""</formula>
    </cfRule>
  </conditionalFormatting>
  <conditionalFormatting sqref="A174">
    <cfRule type="expression" dxfId="3342" priority="4308" stopIfTrue="1">
      <formula>$D174=""</formula>
    </cfRule>
    <cfRule type="expression" dxfId="3341" priority="4309" stopIfTrue="1">
      <formula>$E174&lt;&gt;""</formula>
    </cfRule>
  </conditionalFormatting>
  <conditionalFormatting sqref="A174">
    <cfRule type="expression" dxfId="3340" priority="4306" stopIfTrue="1">
      <formula>$D174=""</formula>
    </cfRule>
    <cfRule type="expression" dxfId="3339" priority="4307" stopIfTrue="1">
      <formula>$E174&lt;&gt;""</formula>
    </cfRule>
  </conditionalFormatting>
  <conditionalFormatting sqref="A174">
    <cfRule type="expression" dxfId="3338" priority="4304" stopIfTrue="1">
      <formula>$D174=""</formula>
    </cfRule>
    <cfRule type="expression" dxfId="3337" priority="4305" stopIfTrue="1">
      <formula>$E174&lt;&gt;""</formula>
    </cfRule>
  </conditionalFormatting>
  <conditionalFormatting sqref="A99:A100">
    <cfRule type="expression" dxfId="3336" priority="7267" stopIfTrue="1">
      <formula>$H99=""</formula>
    </cfRule>
    <cfRule type="expression" dxfId="3335" priority="7268" stopIfTrue="1">
      <formula>#REF!&lt;&gt;""</formula>
    </cfRule>
    <cfRule type="expression" dxfId="3334" priority="7269" stopIfTrue="1">
      <formula>AND(#REF!="",$H99&lt;&gt;"")</formula>
    </cfRule>
  </conditionalFormatting>
  <conditionalFormatting sqref="A99:A100">
    <cfRule type="expression" dxfId="3333" priority="7273" stopIfTrue="1">
      <formula>$H99=""</formula>
    </cfRule>
    <cfRule type="expression" dxfId="3332" priority="7274" stopIfTrue="1">
      <formula>#REF!&lt;&gt;""</formula>
    </cfRule>
    <cfRule type="expression" dxfId="3331" priority="7275" stopIfTrue="1">
      <formula>AND(#REF!="",$H99&lt;&gt;"")</formula>
    </cfRule>
  </conditionalFormatting>
  <conditionalFormatting sqref="A100">
    <cfRule type="expression" dxfId="3330" priority="7276" stopIfTrue="1">
      <formula>$H100=""</formula>
    </cfRule>
    <cfRule type="expression" dxfId="3329" priority="7277" stopIfTrue="1">
      <formula>#REF!&lt;&gt;""</formula>
    </cfRule>
    <cfRule type="expression" dxfId="3328" priority="7278" stopIfTrue="1">
      <formula>AND(#REF!="",$H100&lt;&gt;"")</formula>
    </cfRule>
  </conditionalFormatting>
  <conditionalFormatting sqref="A163">
    <cfRule type="expression" dxfId="3327" priority="4300" stopIfTrue="1">
      <formula>$C163=""</formula>
    </cfRule>
    <cfRule type="expression" dxfId="3326" priority="4301" stopIfTrue="1">
      <formula>$G163&lt;&gt;""</formula>
    </cfRule>
  </conditionalFormatting>
  <conditionalFormatting sqref="A201">
    <cfRule type="expression" dxfId="3325" priority="4295" stopIfTrue="1">
      <formula>$C201=""</formula>
    </cfRule>
    <cfRule type="expression" dxfId="3324" priority="4296" stopIfTrue="1">
      <formula>$D201&lt;&gt;""</formula>
    </cfRule>
  </conditionalFormatting>
  <conditionalFormatting sqref="A201">
    <cfRule type="expression" dxfId="3323" priority="4293" stopIfTrue="1">
      <formula>$D201=""</formula>
    </cfRule>
    <cfRule type="expression" dxfId="3322" priority="4294" stopIfTrue="1">
      <formula>$E201&lt;&gt;""</formula>
    </cfRule>
  </conditionalFormatting>
  <conditionalFormatting sqref="A201">
    <cfRule type="expression" dxfId="3321" priority="4291" stopIfTrue="1">
      <formula>$D201=""</formula>
    </cfRule>
    <cfRule type="expression" dxfId="3320" priority="4292" stopIfTrue="1">
      <formula>$E201&lt;&gt;""</formula>
    </cfRule>
  </conditionalFormatting>
  <conditionalFormatting sqref="A163">
    <cfRule type="expression" dxfId="3319" priority="7308" stopIfTrue="1">
      <formula>$H163=""</formula>
    </cfRule>
    <cfRule type="expression" dxfId="3318" priority="7309" stopIfTrue="1">
      <formula>#REF!&lt;&gt;""</formula>
    </cfRule>
    <cfRule type="expression" dxfId="3317" priority="7310" stopIfTrue="1">
      <formula>AND(#REF!="",$H163&lt;&gt;"")</formula>
    </cfRule>
  </conditionalFormatting>
  <conditionalFormatting sqref="A128:A130">
    <cfRule type="expression" dxfId="3316" priority="4284" stopIfTrue="1">
      <formula>$F128=""</formula>
    </cfRule>
    <cfRule type="expression" dxfId="3315" priority="4285" stopIfTrue="1">
      <formula>#REF!&lt;&gt;""</formula>
    </cfRule>
    <cfRule type="expression" dxfId="3314" priority="4286" stopIfTrue="1">
      <formula>AND($G128="",$F128&lt;&gt;"")</formula>
    </cfRule>
  </conditionalFormatting>
  <conditionalFormatting sqref="A128:A130">
    <cfRule type="expression" dxfId="3313" priority="4279" stopIfTrue="1">
      <formula>$F128=""</formula>
    </cfRule>
    <cfRule type="expression" dxfId="3312" priority="4280" stopIfTrue="1">
      <formula>$H128&lt;&gt;""</formula>
    </cfRule>
    <cfRule type="expression" dxfId="3311" priority="4281" stopIfTrue="1">
      <formula>AND($G128="",$F128&lt;&gt;"")</formula>
    </cfRule>
  </conditionalFormatting>
  <conditionalFormatting sqref="A128:A130">
    <cfRule type="expression" dxfId="3310" priority="4276" stopIfTrue="1">
      <formula>$F128=""</formula>
    </cfRule>
    <cfRule type="expression" dxfId="3309" priority="4277" stopIfTrue="1">
      <formula>#REF!&lt;&gt;""</formula>
    </cfRule>
    <cfRule type="expression" dxfId="3308" priority="4278" stopIfTrue="1">
      <formula>AND($G128="",$F128&lt;&gt;"")</formula>
    </cfRule>
  </conditionalFormatting>
  <conditionalFormatting sqref="A130">
    <cfRule type="expression" dxfId="3307" priority="4273" stopIfTrue="1">
      <formula>$F130=""</formula>
    </cfRule>
    <cfRule type="expression" dxfId="3306" priority="4274" stopIfTrue="1">
      <formula>$H130&lt;&gt;""</formula>
    </cfRule>
    <cfRule type="expression" dxfId="3305" priority="4275" stopIfTrue="1">
      <formula>AND($G130="",$F130&lt;&gt;"")</formula>
    </cfRule>
  </conditionalFormatting>
  <conditionalFormatting sqref="A130">
    <cfRule type="expression" dxfId="3304" priority="4270" stopIfTrue="1">
      <formula>$F130=""</formula>
    </cfRule>
    <cfRule type="expression" dxfId="3303" priority="4271" stopIfTrue="1">
      <formula>$H130&lt;&gt;""</formula>
    </cfRule>
    <cfRule type="expression" dxfId="3302" priority="4272" stopIfTrue="1">
      <formula>AND($G130="",$F130&lt;&gt;"")</formula>
    </cfRule>
  </conditionalFormatting>
  <conditionalFormatting sqref="A129">
    <cfRule type="expression" dxfId="3301" priority="4262" stopIfTrue="1">
      <formula>$F129=""</formula>
    </cfRule>
    <cfRule type="expression" dxfId="3300" priority="4263" stopIfTrue="1">
      <formula>$H129&lt;&gt;""</formula>
    </cfRule>
    <cfRule type="expression" dxfId="3299" priority="4264" stopIfTrue="1">
      <formula>AND($G129="",$F129&lt;&gt;"")</formula>
    </cfRule>
  </conditionalFormatting>
  <conditionalFormatting sqref="A129">
    <cfRule type="expression" dxfId="3298" priority="4259" stopIfTrue="1">
      <formula>$F129=""</formula>
    </cfRule>
    <cfRule type="expression" dxfId="3297" priority="4260" stopIfTrue="1">
      <formula>$H129&lt;&gt;""</formula>
    </cfRule>
    <cfRule type="expression" dxfId="3296" priority="4261" stopIfTrue="1">
      <formula>AND($G129="",$F129&lt;&gt;"")</formula>
    </cfRule>
  </conditionalFormatting>
  <conditionalFormatting sqref="A128">
    <cfRule type="expression" dxfId="3295" priority="4256" stopIfTrue="1">
      <formula>$F128=""</formula>
    </cfRule>
    <cfRule type="expression" dxfId="3294" priority="4257" stopIfTrue="1">
      <formula>$H128&lt;&gt;""</formula>
    </cfRule>
    <cfRule type="expression" dxfId="3293" priority="4258" stopIfTrue="1">
      <formula>AND($G128="",$F128&lt;&gt;"")</formula>
    </cfRule>
  </conditionalFormatting>
  <conditionalFormatting sqref="A128">
    <cfRule type="expression" dxfId="3292" priority="4253" stopIfTrue="1">
      <formula>$F128=""</formula>
    </cfRule>
    <cfRule type="expression" dxfId="3291" priority="4254" stopIfTrue="1">
      <formula>#REF!&lt;&gt;""</formula>
    </cfRule>
    <cfRule type="expression" dxfId="3290" priority="4255" stopIfTrue="1">
      <formula>AND($G128="",$F128&lt;&gt;"")</formula>
    </cfRule>
  </conditionalFormatting>
  <conditionalFormatting sqref="A128">
    <cfRule type="expression" dxfId="3289" priority="4250" stopIfTrue="1">
      <formula>$G128=""</formula>
    </cfRule>
    <cfRule type="expression" dxfId="3288" priority="4251" stopIfTrue="1">
      <formula>$I128&lt;&gt;""</formula>
    </cfRule>
    <cfRule type="expression" dxfId="3287" priority="4252" stopIfTrue="1">
      <formula>AND($H128="",$G128&lt;&gt;"")</formula>
    </cfRule>
  </conditionalFormatting>
  <conditionalFormatting sqref="A128">
    <cfRule type="expression" dxfId="3286" priority="4247" stopIfTrue="1">
      <formula>$G128=""</formula>
    </cfRule>
    <cfRule type="expression" dxfId="3285" priority="4248" stopIfTrue="1">
      <formula>#REF!&lt;&gt;""</formula>
    </cfRule>
    <cfRule type="expression" dxfId="3284" priority="4249" stopIfTrue="1">
      <formula>AND($H128="",$G128&lt;&gt;"")</formula>
    </cfRule>
  </conditionalFormatting>
  <conditionalFormatting sqref="A100">
    <cfRule type="expression" dxfId="3283" priority="7319" stopIfTrue="1">
      <formula>$H100=""</formula>
    </cfRule>
    <cfRule type="expression" dxfId="3282" priority="7320" stopIfTrue="1">
      <formula>#REF!&lt;&gt;""</formula>
    </cfRule>
    <cfRule type="expression" dxfId="3281" priority="7321" stopIfTrue="1">
      <formula>AND(#REF!="",$H100&lt;&gt;"")</formula>
    </cfRule>
  </conditionalFormatting>
  <conditionalFormatting sqref="A99">
    <cfRule type="expression" dxfId="3280" priority="7322" stopIfTrue="1">
      <formula>$H99=""</formula>
    </cfRule>
    <cfRule type="expression" dxfId="3279" priority="7323" stopIfTrue="1">
      <formula>#REF!&lt;&gt;""</formula>
    </cfRule>
    <cfRule type="expression" dxfId="3278" priority="7324" stopIfTrue="1">
      <formula>AND(#REF!="",$H99&lt;&gt;"")</formula>
    </cfRule>
  </conditionalFormatting>
  <conditionalFormatting sqref="E36:K36 E35:L35 I35:K36">
    <cfRule type="expression" dxfId="3277" priority="4245" stopIfTrue="1">
      <formula>$C35=""</formula>
    </cfRule>
    <cfRule type="expression" dxfId="3276" priority="4246" stopIfTrue="1">
      <formula>$D35&lt;&gt;""</formula>
    </cfRule>
  </conditionalFormatting>
  <conditionalFormatting sqref="A36">
    <cfRule type="expression" dxfId="3275" priority="4242" stopIfTrue="1">
      <formula>$F36=""</formula>
    </cfRule>
    <cfRule type="expression" dxfId="3274" priority="4243" stopIfTrue="1">
      <formula>$H36&lt;&gt;""</formula>
    </cfRule>
    <cfRule type="expression" dxfId="3273" priority="4244" stopIfTrue="1">
      <formula>AND($G36="",$F36&lt;&gt;"")</formula>
    </cfRule>
  </conditionalFormatting>
  <conditionalFormatting sqref="A36">
    <cfRule type="expression" dxfId="3272" priority="4239" stopIfTrue="1">
      <formula>$F36=""</formula>
    </cfRule>
    <cfRule type="expression" dxfId="3271" priority="4240" stopIfTrue="1">
      <formula>#REF!&lt;&gt;""</formula>
    </cfRule>
    <cfRule type="expression" dxfId="3270" priority="4241" stopIfTrue="1">
      <formula>AND($G36="",$F36&lt;&gt;"")</formula>
    </cfRule>
  </conditionalFormatting>
  <conditionalFormatting sqref="A145:A146">
    <cfRule type="expression" dxfId="3269" priority="7394" stopIfTrue="1">
      <formula>$H145=""</formula>
    </cfRule>
    <cfRule type="expression" dxfId="3268" priority="7395" stopIfTrue="1">
      <formula>#REF!&lt;&gt;""</formula>
    </cfRule>
    <cfRule type="expression" dxfId="3267" priority="7396" stopIfTrue="1">
      <formula>AND($I152="",$H145&lt;&gt;"")</formula>
    </cfRule>
  </conditionalFormatting>
  <conditionalFormatting sqref="B194">
    <cfRule type="expression" dxfId="3266" priority="4149" stopIfTrue="1">
      <formula>$C194=""</formula>
    </cfRule>
    <cfRule type="expression" dxfId="3265" priority="4150" stopIfTrue="1">
      <formula>$D194&lt;&gt;""</formula>
    </cfRule>
  </conditionalFormatting>
  <conditionalFormatting sqref="B194">
    <cfRule type="expression" dxfId="3264" priority="4147" stopIfTrue="1">
      <formula>$C194=""</formula>
    </cfRule>
    <cfRule type="expression" dxfId="3263" priority="4148" stopIfTrue="1">
      <formula>$D194&lt;&gt;""</formula>
    </cfRule>
  </conditionalFormatting>
  <conditionalFormatting sqref="I408:L408 H416:L416 H421:L421">
    <cfRule type="expression" dxfId="3262" priority="7411" stopIfTrue="1">
      <formula>#REF!=""</formula>
    </cfRule>
    <cfRule type="expression" dxfId="3261" priority="7412" stopIfTrue="1">
      <formula>#REF!&lt;&gt;""</formula>
    </cfRule>
  </conditionalFormatting>
  <conditionalFormatting sqref="A401">
    <cfRule type="expression" dxfId="3260" priority="7419" stopIfTrue="1">
      <formula>$H401=""</formula>
    </cfRule>
    <cfRule type="expression" dxfId="3259" priority="7420" stopIfTrue="1">
      <formula>#REF!&lt;&gt;""</formula>
    </cfRule>
    <cfRule type="expression" dxfId="3258" priority="7421" stopIfTrue="1">
      <formula>AND(#REF!="",$H401&lt;&gt;"")</formula>
    </cfRule>
  </conditionalFormatting>
  <conditionalFormatting sqref="A185">
    <cfRule type="expression" dxfId="3257" priority="4138" stopIfTrue="1">
      <formula>$F185=""</formula>
    </cfRule>
    <cfRule type="expression" dxfId="3256" priority="4139" stopIfTrue="1">
      <formula>#REF!&lt;&gt;""</formula>
    </cfRule>
    <cfRule type="expression" dxfId="3255" priority="4140" stopIfTrue="1">
      <formula>AND($G185="",$F185&lt;&gt;"")</formula>
    </cfRule>
  </conditionalFormatting>
  <conditionalFormatting sqref="A197">
    <cfRule type="expression" dxfId="3254" priority="4135" stopIfTrue="1">
      <formula>$F197=""</formula>
    </cfRule>
    <cfRule type="expression" dxfId="3253" priority="4136" stopIfTrue="1">
      <formula>#REF!&lt;&gt;""</formula>
    </cfRule>
    <cfRule type="expression" dxfId="3252" priority="4137" stopIfTrue="1">
      <formula>AND($G197="",$F197&lt;&gt;"")</formula>
    </cfRule>
  </conditionalFormatting>
  <conditionalFormatting sqref="A197">
    <cfRule type="expression" dxfId="3251" priority="4133" stopIfTrue="1">
      <formula>$C197=""</formula>
    </cfRule>
    <cfRule type="expression" dxfId="3250" priority="4134" stopIfTrue="1">
      <formula>$G197&lt;&gt;""</formula>
    </cfRule>
  </conditionalFormatting>
  <conditionalFormatting sqref="A197">
    <cfRule type="expression" dxfId="3249" priority="4130" stopIfTrue="1">
      <formula>$F197=""</formula>
    </cfRule>
    <cfRule type="expression" dxfId="3248" priority="4131" stopIfTrue="1">
      <formula>#REF!&lt;&gt;""</formula>
    </cfRule>
    <cfRule type="expression" dxfId="3247" priority="4132" stopIfTrue="1">
      <formula>AND($G197="",$F197&lt;&gt;"")</formula>
    </cfRule>
  </conditionalFormatting>
  <conditionalFormatting sqref="A197">
    <cfRule type="expression" dxfId="3246" priority="4128" stopIfTrue="1">
      <formula>$C197=""</formula>
    </cfRule>
    <cfRule type="expression" dxfId="3245" priority="4129" stopIfTrue="1">
      <formula>$G197&lt;&gt;""</formula>
    </cfRule>
  </conditionalFormatting>
  <conditionalFormatting sqref="A197">
    <cfRule type="expression" dxfId="3244" priority="4125" stopIfTrue="1">
      <formula>$F197=""</formula>
    </cfRule>
    <cfRule type="expression" dxfId="3243" priority="4126" stopIfTrue="1">
      <formula>#REF!&lt;&gt;""</formula>
    </cfRule>
    <cfRule type="expression" dxfId="3242" priority="4127" stopIfTrue="1">
      <formula>AND($G197="",$F197&lt;&gt;"")</formula>
    </cfRule>
  </conditionalFormatting>
  <conditionalFormatting sqref="A197">
    <cfRule type="expression" dxfId="3241" priority="4123" stopIfTrue="1">
      <formula>$C197=""</formula>
    </cfRule>
    <cfRule type="expression" dxfId="3240" priority="4124" stopIfTrue="1">
      <formula>$G197&lt;&gt;""</formula>
    </cfRule>
  </conditionalFormatting>
  <conditionalFormatting sqref="A360 A362:A363">
    <cfRule type="expression" dxfId="3239" priority="4121" stopIfTrue="1">
      <formula>$G360=""</formula>
    </cfRule>
    <cfRule type="expression" dxfId="3238" priority="4122" stopIfTrue="1">
      <formula>AND($H360="",$G360&lt;&gt;"")</formula>
    </cfRule>
  </conditionalFormatting>
  <conditionalFormatting sqref="A146">
    <cfRule type="expression" dxfId="3237" priority="4118" stopIfTrue="1">
      <formula>$F146=""</formula>
    </cfRule>
    <cfRule type="expression" dxfId="3236" priority="4119" stopIfTrue="1">
      <formula>#REF!&lt;&gt;""</formula>
    </cfRule>
    <cfRule type="expression" dxfId="3235" priority="4120" stopIfTrue="1">
      <formula>AND($G146="",$F146&lt;&gt;"")</formula>
    </cfRule>
  </conditionalFormatting>
  <conditionalFormatting sqref="A115">
    <cfRule type="expression" dxfId="3234" priority="4116" stopIfTrue="1">
      <formula>$I115=""</formula>
    </cfRule>
    <cfRule type="expression" dxfId="3233" priority="4117" stopIfTrue="1">
      <formula>AND($J115="",$I115&lt;&gt;"")</formula>
    </cfRule>
  </conditionalFormatting>
  <conditionalFormatting sqref="A129:A130">
    <cfRule type="expression" dxfId="3232" priority="4113" stopIfTrue="1">
      <formula>$F129=""</formula>
    </cfRule>
    <cfRule type="expression" dxfId="3231" priority="4114" stopIfTrue="1">
      <formula>$H129&lt;&gt;""</formula>
    </cfRule>
    <cfRule type="expression" dxfId="3230" priority="4115" stopIfTrue="1">
      <formula>AND($G129="",$F129&lt;&gt;"")</formula>
    </cfRule>
  </conditionalFormatting>
  <conditionalFormatting sqref="A129:A130">
    <cfRule type="expression" dxfId="3229" priority="4110" stopIfTrue="1">
      <formula>$F129=""</formula>
    </cfRule>
    <cfRule type="expression" dxfId="3228" priority="4111" stopIfTrue="1">
      <formula>#REF!&lt;&gt;""</formula>
    </cfRule>
    <cfRule type="expression" dxfId="3227" priority="4112" stopIfTrue="1">
      <formula>AND($G129="",$F129&lt;&gt;"")</formula>
    </cfRule>
  </conditionalFormatting>
  <conditionalFormatting sqref="A130">
    <cfRule type="expression" dxfId="3226" priority="4107" stopIfTrue="1">
      <formula>$F130=""</formula>
    </cfRule>
    <cfRule type="expression" dxfId="3225" priority="4108" stopIfTrue="1">
      <formula>$H130&lt;&gt;""</formula>
    </cfRule>
    <cfRule type="expression" dxfId="3224" priority="4109" stopIfTrue="1">
      <formula>AND($G130="",$F130&lt;&gt;"")</formula>
    </cfRule>
  </conditionalFormatting>
  <conditionalFormatting sqref="A130">
    <cfRule type="expression" dxfId="3223" priority="4104" stopIfTrue="1">
      <formula>$F130=""</formula>
    </cfRule>
    <cfRule type="expression" dxfId="3222" priority="4105" stopIfTrue="1">
      <formula>$H130&lt;&gt;""</formula>
    </cfRule>
    <cfRule type="expression" dxfId="3221" priority="4106" stopIfTrue="1">
      <formula>AND($G130="",$F130&lt;&gt;"")</formula>
    </cfRule>
  </conditionalFormatting>
  <conditionalFormatting sqref="A129">
    <cfRule type="expression" dxfId="3220" priority="4101" stopIfTrue="1">
      <formula>$F129=""</formula>
    </cfRule>
    <cfRule type="expression" dxfId="3219" priority="4102" stopIfTrue="1">
      <formula>$H129&lt;&gt;""</formula>
    </cfRule>
    <cfRule type="expression" dxfId="3218" priority="4103" stopIfTrue="1">
      <formula>AND($G129="",$F129&lt;&gt;"")</formula>
    </cfRule>
  </conditionalFormatting>
  <conditionalFormatting sqref="A129">
    <cfRule type="expression" dxfId="3217" priority="4098" stopIfTrue="1">
      <formula>$F129=""</formula>
    </cfRule>
    <cfRule type="expression" dxfId="3216" priority="4099" stopIfTrue="1">
      <formula>$H129&lt;&gt;""</formula>
    </cfRule>
    <cfRule type="expression" dxfId="3215" priority="4100" stopIfTrue="1">
      <formula>AND($G129="",$F129&lt;&gt;"")</formula>
    </cfRule>
  </conditionalFormatting>
  <conditionalFormatting sqref="A202">
    <cfRule type="expression" dxfId="3214" priority="4096" stopIfTrue="1">
      <formula>$D202=""</formula>
    </cfRule>
    <cfRule type="expression" dxfId="3213" priority="4097" stopIfTrue="1">
      <formula>$E202&lt;&gt;""</formula>
    </cfRule>
  </conditionalFormatting>
  <conditionalFormatting sqref="A202">
    <cfRule type="expression" dxfId="3212" priority="4094" stopIfTrue="1">
      <formula>$C202=""</formula>
    </cfRule>
    <cfRule type="expression" dxfId="3211" priority="4095" stopIfTrue="1">
      <formula>$D202&lt;&gt;""</formula>
    </cfRule>
  </conditionalFormatting>
  <conditionalFormatting sqref="A202">
    <cfRule type="expression" dxfId="3210" priority="4092" stopIfTrue="1">
      <formula>$D202=""</formula>
    </cfRule>
    <cfRule type="expression" dxfId="3209" priority="4093" stopIfTrue="1">
      <formula>$E202&lt;&gt;""</formula>
    </cfRule>
  </conditionalFormatting>
  <conditionalFormatting sqref="A203">
    <cfRule type="expression" dxfId="3208" priority="4090" stopIfTrue="1">
      <formula>$C203=""</formula>
    </cfRule>
    <cfRule type="expression" dxfId="3207" priority="4091" stopIfTrue="1">
      <formula>$D203&lt;&gt;""</formula>
    </cfRule>
  </conditionalFormatting>
  <conditionalFormatting sqref="A425">
    <cfRule type="expression" dxfId="3206" priority="4087" stopIfTrue="1">
      <formula>$H425=""</formula>
    </cfRule>
    <cfRule type="expression" dxfId="3205" priority="4088" stopIfTrue="1">
      <formula>$N425&lt;&gt;""</formula>
    </cfRule>
    <cfRule type="expression" dxfId="3204" priority="4089" stopIfTrue="1">
      <formula>AND($I425="",$H425&lt;&gt;"")</formula>
    </cfRule>
  </conditionalFormatting>
  <conditionalFormatting sqref="A425">
    <cfRule type="expression" dxfId="3203" priority="4084" stopIfTrue="1">
      <formula>$G425=""</formula>
    </cfRule>
    <cfRule type="expression" dxfId="3202" priority="4085" stopIfTrue="1">
      <formula>$L425&lt;&gt;""</formula>
    </cfRule>
    <cfRule type="expression" dxfId="3201" priority="4086" stopIfTrue="1">
      <formula>AND($H425="",$G425&lt;&gt;"")</formula>
    </cfRule>
  </conditionalFormatting>
  <conditionalFormatting sqref="A425">
    <cfRule type="expression" dxfId="3200" priority="4081" stopIfTrue="1">
      <formula>$G425=""</formula>
    </cfRule>
    <cfRule type="expression" dxfId="3199" priority="4082" stopIfTrue="1">
      <formula>$L425&lt;&gt;""</formula>
    </cfRule>
    <cfRule type="expression" dxfId="3198" priority="4083" stopIfTrue="1">
      <formula>AND($H425="",$G425&lt;&gt;"")</formula>
    </cfRule>
  </conditionalFormatting>
  <conditionalFormatting sqref="A322">
    <cfRule type="expression" dxfId="3197" priority="4079" stopIfTrue="1">
      <formula>$I322=""</formula>
    </cfRule>
    <cfRule type="expression" dxfId="3196" priority="4080" stopIfTrue="1">
      <formula>AND($J322="",$I322&lt;&gt;"")</formula>
    </cfRule>
  </conditionalFormatting>
  <conditionalFormatting sqref="A84 D84 F84">
    <cfRule type="expression" dxfId="3195" priority="7422" stopIfTrue="1">
      <formula>$H84=""</formula>
    </cfRule>
    <cfRule type="expression" dxfId="3194" priority="7423" stopIfTrue="1">
      <formula>#REF!&lt;&gt;""</formula>
    </cfRule>
    <cfRule type="expression" dxfId="3193" priority="7424" stopIfTrue="1">
      <formula>AND($I86="",$H84&lt;&gt;"")</formula>
    </cfRule>
  </conditionalFormatting>
  <conditionalFormatting sqref="A346">
    <cfRule type="expression" dxfId="3192" priority="4072" stopIfTrue="1">
      <formula>$I346=""</formula>
    </cfRule>
    <cfRule type="expression" dxfId="3191" priority="4073" stopIfTrue="1">
      <formula>AND($J346="",$I346&lt;&gt;"")</formula>
    </cfRule>
  </conditionalFormatting>
  <conditionalFormatting sqref="A144:A146">
    <cfRule type="expression" dxfId="3190" priority="7740" stopIfTrue="1">
      <formula>$H144=""</formula>
    </cfRule>
    <cfRule type="expression" dxfId="3189" priority="7741" stopIfTrue="1">
      <formula>#REF!&lt;&gt;""</formula>
    </cfRule>
    <cfRule type="expression" dxfId="3188" priority="7742" stopIfTrue="1">
      <formula>AND($I150="",$H144&lt;&gt;"")</formula>
    </cfRule>
  </conditionalFormatting>
  <conditionalFormatting sqref="A144:A145 A400">
    <cfRule type="expression" dxfId="3187" priority="7743" stopIfTrue="1">
      <formula>$H144=""</formula>
    </cfRule>
    <cfRule type="expression" dxfId="3186" priority="7744" stopIfTrue="1">
      <formula>#REF!&lt;&gt;""</formula>
    </cfRule>
    <cfRule type="expression" dxfId="3185" priority="7745" stopIfTrue="1">
      <formula>AND($I149="",$H144&lt;&gt;"")</formula>
    </cfRule>
  </conditionalFormatting>
  <conditionalFormatting sqref="A146">
    <cfRule type="expression" dxfId="3184" priority="7761" stopIfTrue="1">
      <formula>$H146=""</formula>
    </cfRule>
    <cfRule type="expression" dxfId="3183" priority="7762" stopIfTrue="1">
      <formula>#REF!&lt;&gt;""</formula>
    </cfRule>
    <cfRule type="expression" dxfId="3182" priority="7763" stopIfTrue="1">
      <formula>AND(#REF!="",$H146&lt;&gt;"")</formula>
    </cfRule>
  </conditionalFormatting>
  <conditionalFormatting sqref="A424">
    <cfRule type="expression" dxfId="3181" priority="4069" stopIfTrue="1">
      <formula>$H424=""</formula>
    </cfRule>
    <cfRule type="expression" dxfId="3180" priority="4070" stopIfTrue="1">
      <formula>$N424&lt;&gt;""</formula>
    </cfRule>
    <cfRule type="expression" dxfId="3179" priority="4071" stopIfTrue="1">
      <formula>AND($I424="",$H424&lt;&gt;"")</formula>
    </cfRule>
  </conditionalFormatting>
  <conditionalFormatting sqref="A424">
    <cfRule type="expression" dxfId="3178" priority="4066" stopIfTrue="1">
      <formula>$G424=""</formula>
    </cfRule>
    <cfRule type="expression" dxfId="3177" priority="4067" stopIfTrue="1">
      <formula>$L424&lt;&gt;""</formula>
    </cfRule>
    <cfRule type="expression" dxfId="3176" priority="4068" stopIfTrue="1">
      <formula>AND($H424="",$G424&lt;&gt;"")</formula>
    </cfRule>
  </conditionalFormatting>
  <conditionalFormatting sqref="A424">
    <cfRule type="expression" dxfId="3175" priority="4063" stopIfTrue="1">
      <formula>$G424=""</formula>
    </cfRule>
    <cfRule type="expression" dxfId="3174" priority="4064" stopIfTrue="1">
      <formula>$L424&lt;&gt;""</formula>
    </cfRule>
    <cfRule type="expression" dxfId="3173" priority="4065" stopIfTrue="1">
      <formula>AND($H424="",$G424&lt;&gt;"")</formula>
    </cfRule>
  </conditionalFormatting>
  <conditionalFormatting sqref="L416:L419 L423">
    <cfRule type="expression" dxfId="3172" priority="4047" stopIfTrue="1">
      <formula>$C416=""</formula>
    </cfRule>
    <cfRule type="expression" dxfId="3171" priority="4048" stopIfTrue="1">
      <formula>$G416&lt;&gt;""</formula>
    </cfRule>
  </conditionalFormatting>
  <conditionalFormatting sqref="L416:L419 L18:L20 L423 L169:L170 L185:L186 L36:L46 L48">
    <cfRule type="expression" dxfId="3170" priority="4045" stopIfTrue="1">
      <formula>$C18=""</formula>
    </cfRule>
    <cfRule type="expression" dxfId="3169" priority="4046" stopIfTrue="1">
      <formula>$D18&lt;&gt;""</formula>
    </cfRule>
  </conditionalFormatting>
  <conditionalFormatting sqref="L405 L409 L417:L418">
    <cfRule type="expression" dxfId="3168" priority="4043" stopIfTrue="1">
      <formula>$C404=""</formula>
    </cfRule>
    <cfRule type="expression" dxfId="3167" priority="4044" stopIfTrue="1">
      <formula>$G404&lt;&gt;""</formula>
    </cfRule>
  </conditionalFormatting>
  <conditionalFormatting sqref="L183:L184">
    <cfRule type="expression" dxfId="3166" priority="4041" stopIfTrue="1">
      <formula>$C183=""</formula>
    </cfRule>
    <cfRule type="expression" dxfId="3165" priority="4042" stopIfTrue="1">
      <formula>$D183&lt;&gt;""</formula>
    </cfRule>
  </conditionalFormatting>
  <conditionalFormatting sqref="L48">
    <cfRule type="expression" dxfId="3164" priority="4039" stopIfTrue="1">
      <formula>$C48=""</formula>
    </cfRule>
    <cfRule type="expression" dxfId="3163" priority="4040" stopIfTrue="1">
      <formula>$D48&lt;&gt;""</formula>
    </cfRule>
  </conditionalFormatting>
  <conditionalFormatting sqref="L48">
    <cfRule type="expression" dxfId="3162" priority="4037" stopIfTrue="1">
      <formula>$C48=""</formula>
    </cfRule>
    <cfRule type="expression" dxfId="3161" priority="4038" stopIfTrue="1">
      <formula>$D48&lt;&gt;""</formula>
    </cfRule>
  </conditionalFormatting>
  <conditionalFormatting sqref="L183:L184">
    <cfRule type="expression" dxfId="3160" priority="4035" stopIfTrue="1">
      <formula>$C183=""</formula>
    </cfRule>
    <cfRule type="expression" dxfId="3159" priority="4036" stopIfTrue="1">
      <formula>$D183&lt;&gt;""</formula>
    </cfRule>
  </conditionalFormatting>
  <conditionalFormatting sqref="L410:L415 L419">
    <cfRule type="expression" dxfId="3158" priority="4021" stopIfTrue="1">
      <formula>$C408=""</formula>
    </cfRule>
    <cfRule type="expression" dxfId="3157" priority="4022" stopIfTrue="1">
      <formula>$G408&lt;&gt;""</formula>
    </cfRule>
  </conditionalFormatting>
  <conditionalFormatting sqref="L34">
    <cfRule type="expression" dxfId="3156" priority="4019" stopIfTrue="1">
      <formula>$C34=""</formula>
    </cfRule>
    <cfRule type="expression" dxfId="3155" priority="4020" stopIfTrue="1">
      <formula>$D34&lt;&gt;""</formula>
    </cfRule>
  </conditionalFormatting>
  <conditionalFormatting sqref="A146">
    <cfRule type="expression" dxfId="3154" priority="3953" stopIfTrue="1">
      <formula>$F146=""</formula>
    </cfRule>
    <cfRule type="expression" dxfId="3153" priority="3954" stopIfTrue="1">
      <formula>#REF!&lt;&gt;""</formula>
    </cfRule>
    <cfRule type="expression" dxfId="3152" priority="3955" stopIfTrue="1">
      <formula>AND($G146="",$F146&lt;&gt;"")</formula>
    </cfRule>
  </conditionalFormatting>
  <conditionalFormatting sqref="A450">
    <cfRule type="expression" dxfId="3151" priority="3951" stopIfTrue="1">
      <formula>$G450=""</formula>
    </cfRule>
    <cfRule type="expression" dxfId="3150" priority="3952" stopIfTrue="1">
      <formula>AND($H450="",$G450&lt;&gt;"")</formula>
    </cfRule>
  </conditionalFormatting>
  <conditionalFormatting sqref="A258">
    <cfRule type="expression" dxfId="3149" priority="3739" stopIfTrue="1">
      <formula>$G258=""</formula>
    </cfRule>
    <cfRule type="expression" dxfId="3148" priority="3740" stopIfTrue="1">
      <formula>AND($H258="",$G258&lt;&gt;"")</formula>
    </cfRule>
  </conditionalFormatting>
  <conditionalFormatting sqref="A450">
    <cfRule type="expression" dxfId="3147" priority="2772" stopIfTrue="1">
      <formula>$I450=""</formula>
    </cfRule>
    <cfRule type="expression" dxfId="3146" priority="2773" stopIfTrue="1">
      <formula>AND($J450="",$I450&lt;&gt;"")</formula>
    </cfRule>
  </conditionalFormatting>
  <conditionalFormatting sqref="A146">
    <cfRule type="expression" dxfId="3145" priority="2745" stopIfTrue="1">
      <formula>$F146=""</formula>
    </cfRule>
    <cfRule type="expression" dxfId="3144" priority="2746" stopIfTrue="1">
      <formula>#REF!&lt;&gt;""</formula>
    </cfRule>
    <cfRule type="expression" dxfId="3143" priority="2747" stopIfTrue="1">
      <formula>AND($G146="",$F146&lt;&gt;"")</formula>
    </cfRule>
  </conditionalFormatting>
  <conditionalFormatting sqref="A144:A145">
    <cfRule type="expression" dxfId="3142" priority="2622" stopIfTrue="1">
      <formula>$F144=""</formula>
    </cfRule>
    <cfRule type="expression" dxfId="3141" priority="2623" stopIfTrue="1">
      <formula>#REF!&lt;&gt;""</formula>
    </cfRule>
    <cfRule type="expression" dxfId="3140" priority="2624" stopIfTrue="1">
      <formula>AND($G144="",$F144&lt;&gt;"")</formula>
    </cfRule>
  </conditionalFormatting>
  <conditionalFormatting sqref="A144:A145">
    <cfRule type="expression" dxfId="3139" priority="2619" stopIfTrue="1">
      <formula>$F144=""</formula>
    </cfRule>
    <cfRule type="expression" dxfId="3138" priority="2620" stopIfTrue="1">
      <formula>#REF!&lt;&gt;""</formula>
    </cfRule>
    <cfRule type="expression" dxfId="3137" priority="2621" stopIfTrue="1">
      <formula>AND($G144="",$F144&lt;&gt;"")</formula>
    </cfRule>
  </conditionalFormatting>
  <conditionalFormatting sqref="A144:A145">
    <cfRule type="expression" dxfId="3136" priority="2616" stopIfTrue="1">
      <formula>$F144=""</formula>
    </cfRule>
    <cfRule type="expression" dxfId="3135" priority="2617" stopIfTrue="1">
      <formula>#REF!&lt;&gt;""</formula>
    </cfRule>
    <cfRule type="expression" dxfId="3134" priority="2618" stopIfTrue="1">
      <formula>AND($G144="",$F144&lt;&gt;"")</formula>
    </cfRule>
  </conditionalFormatting>
  <conditionalFormatting sqref="A144:A145">
    <cfRule type="expression" dxfId="3133" priority="2613" stopIfTrue="1">
      <formula>$F144=""</formula>
    </cfRule>
    <cfRule type="expression" dxfId="3132" priority="2614" stopIfTrue="1">
      <formula>#REF!&lt;&gt;""</formula>
    </cfRule>
    <cfRule type="expression" dxfId="3131" priority="2615" stopIfTrue="1">
      <formula>AND($G144="",$F144&lt;&gt;"")</formula>
    </cfRule>
  </conditionalFormatting>
  <conditionalFormatting sqref="A144:A145">
    <cfRule type="expression" dxfId="3130" priority="2610" stopIfTrue="1">
      <formula>$F144=""</formula>
    </cfRule>
    <cfRule type="expression" dxfId="3129" priority="2611" stopIfTrue="1">
      <formula>#REF!&lt;&gt;""</formula>
    </cfRule>
    <cfRule type="expression" dxfId="3128" priority="2612" stopIfTrue="1">
      <formula>AND($G144="",$F144&lt;&gt;"")</formula>
    </cfRule>
  </conditionalFormatting>
  <conditionalFormatting sqref="A144">
    <cfRule type="expression" dxfId="3127" priority="2607" stopIfTrue="1">
      <formula>$F144=""</formula>
    </cfRule>
    <cfRule type="expression" dxfId="3126" priority="2608" stopIfTrue="1">
      <formula>#REF!&lt;&gt;""</formula>
    </cfRule>
    <cfRule type="expression" dxfId="3125" priority="2609" stopIfTrue="1">
      <formula>AND($G144="",$F144&lt;&gt;"")</formula>
    </cfRule>
  </conditionalFormatting>
  <conditionalFormatting sqref="A144">
    <cfRule type="expression" dxfId="3124" priority="2604" stopIfTrue="1">
      <formula>$F144=""</formula>
    </cfRule>
    <cfRule type="expression" dxfId="3123" priority="2605" stopIfTrue="1">
      <formula>#REF!&lt;&gt;""</formula>
    </cfRule>
    <cfRule type="expression" dxfId="3122" priority="2606" stopIfTrue="1">
      <formula>AND($G144="",$F144&lt;&gt;"")</formula>
    </cfRule>
  </conditionalFormatting>
  <conditionalFormatting sqref="A144">
    <cfRule type="expression" dxfId="3121" priority="2601" stopIfTrue="1">
      <formula>$F144=""</formula>
    </cfRule>
    <cfRule type="expression" dxfId="3120" priority="2602" stopIfTrue="1">
      <formula>#REF!&lt;&gt;""</formula>
    </cfRule>
    <cfRule type="expression" dxfId="3119" priority="2603" stopIfTrue="1">
      <formula>AND($G144="",$F144&lt;&gt;"")</formula>
    </cfRule>
  </conditionalFormatting>
  <conditionalFormatting sqref="A183:A184">
    <cfRule type="expression" dxfId="3118" priority="2583" stopIfTrue="1">
      <formula>$F183=""</formula>
    </cfRule>
    <cfRule type="expression" dxfId="3117" priority="2584" stopIfTrue="1">
      <formula>#REF!&lt;&gt;""</formula>
    </cfRule>
    <cfRule type="expression" dxfId="3116" priority="2585" stopIfTrue="1">
      <formula>AND($G183="",$F183&lt;&gt;"")</formula>
    </cfRule>
  </conditionalFormatting>
  <conditionalFormatting sqref="A183:A184">
    <cfRule type="expression" dxfId="3115" priority="2580" stopIfTrue="1">
      <formula>$F183=""</formula>
    </cfRule>
    <cfRule type="expression" dxfId="3114" priority="2581" stopIfTrue="1">
      <formula>#REF!&lt;&gt;""</formula>
    </cfRule>
    <cfRule type="expression" dxfId="3113" priority="2582" stopIfTrue="1">
      <formula>AND($G183="",$F183&lt;&gt;"")</formula>
    </cfRule>
  </conditionalFormatting>
  <conditionalFormatting sqref="A183:A184">
    <cfRule type="expression" dxfId="3112" priority="2577" stopIfTrue="1">
      <formula>$F183=""</formula>
    </cfRule>
    <cfRule type="expression" dxfId="3111" priority="2578" stopIfTrue="1">
      <formula>#REF!&lt;&gt;""</formula>
    </cfRule>
    <cfRule type="expression" dxfId="3110" priority="2579" stopIfTrue="1">
      <formula>AND($G183="",$F183&lt;&gt;"")</formula>
    </cfRule>
  </conditionalFormatting>
  <conditionalFormatting sqref="A400:A401">
    <cfRule type="expression" dxfId="3109" priority="2526" stopIfTrue="1">
      <formula>$F400=""</formula>
    </cfRule>
    <cfRule type="expression" dxfId="3108" priority="2527" stopIfTrue="1">
      <formula>#REF!&lt;&gt;""</formula>
    </cfRule>
    <cfRule type="expression" dxfId="3107" priority="2528" stopIfTrue="1">
      <formula>AND($G400="",$F400&lt;&gt;"")</formula>
    </cfRule>
  </conditionalFormatting>
  <conditionalFormatting sqref="A400:A401">
    <cfRule type="expression" dxfId="3106" priority="2523" stopIfTrue="1">
      <formula>$F400=""</formula>
    </cfRule>
    <cfRule type="expression" dxfId="3105" priority="2524" stopIfTrue="1">
      <formula>#REF!&lt;&gt;""</formula>
    </cfRule>
    <cfRule type="expression" dxfId="3104" priority="2525" stopIfTrue="1">
      <formula>AND($G400="",$F400&lt;&gt;"")</formula>
    </cfRule>
  </conditionalFormatting>
  <conditionalFormatting sqref="A400:A401">
    <cfRule type="expression" dxfId="3103" priority="2520" stopIfTrue="1">
      <formula>$F400=""</formula>
    </cfRule>
    <cfRule type="expression" dxfId="3102" priority="2521" stopIfTrue="1">
      <formula>#REF!&lt;&gt;""</formula>
    </cfRule>
    <cfRule type="expression" dxfId="3101" priority="2522" stopIfTrue="1">
      <formula>AND($G400="",$F400&lt;&gt;"")</formula>
    </cfRule>
  </conditionalFormatting>
  <conditionalFormatting sqref="A400:A401">
    <cfRule type="expression" dxfId="3100" priority="2517" stopIfTrue="1">
      <formula>$F400=""</formula>
    </cfRule>
    <cfRule type="expression" dxfId="3099" priority="2518" stopIfTrue="1">
      <formula>#REF!&lt;&gt;""</formula>
    </cfRule>
    <cfRule type="expression" dxfId="3098" priority="2519" stopIfTrue="1">
      <formula>AND($G400="",$F400&lt;&gt;"")</formula>
    </cfRule>
  </conditionalFormatting>
  <conditionalFormatting sqref="A400:A401">
    <cfRule type="expression" dxfId="3097" priority="2514" stopIfTrue="1">
      <formula>$F400=""</formula>
    </cfRule>
    <cfRule type="expression" dxfId="3096" priority="2515" stopIfTrue="1">
      <formula>#REF!&lt;&gt;""</formula>
    </cfRule>
    <cfRule type="expression" dxfId="3095" priority="2516" stopIfTrue="1">
      <formula>AND($G400="",$F400&lt;&gt;"")</formula>
    </cfRule>
  </conditionalFormatting>
  <conditionalFormatting sqref="A400">
    <cfRule type="expression" dxfId="3094" priority="2511" stopIfTrue="1">
      <formula>$F400=""</formula>
    </cfRule>
    <cfRule type="expression" dxfId="3093" priority="2512" stopIfTrue="1">
      <formula>#REF!&lt;&gt;""</formula>
    </cfRule>
    <cfRule type="expression" dxfId="3092" priority="2513" stopIfTrue="1">
      <formula>AND($G400="",$F400&lt;&gt;"")</formula>
    </cfRule>
  </conditionalFormatting>
  <conditionalFormatting sqref="A400">
    <cfRule type="expression" dxfId="3091" priority="2508" stopIfTrue="1">
      <formula>$F400=""</formula>
    </cfRule>
    <cfRule type="expression" dxfId="3090" priority="2509" stopIfTrue="1">
      <formula>#REF!&lt;&gt;""</formula>
    </cfRule>
    <cfRule type="expression" dxfId="3089" priority="2510" stopIfTrue="1">
      <formula>AND($G400="",$F400&lt;&gt;"")</formula>
    </cfRule>
  </conditionalFormatting>
  <conditionalFormatting sqref="A400">
    <cfRule type="expression" dxfId="3088" priority="2505" stopIfTrue="1">
      <formula>$F400=""</formula>
    </cfRule>
    <cfRule type="expression" dxfId="3087" priority="2506" stopIfTrue="1">
      <formula>#REF!&lt;&gt;""</formula>
    </cfRule>
    <cfRule type="expression" dxfId="3086" priority="2507" stopIfTrue="1">
      <formula>AND($G400="",$F400&lt;&gt;"")</formula>
    </cfRule>
  </conditionalFormatting>
  <conditionalFormatting sqref="A100">
    <cfRule type="expression" dxfId="3085" priority="1840" stopIfTrue="1">
      <formula>$F100=""</formula>
    </cfRule>
    <cfRule type="expression" dxfId="3084" priority="1841" stopIfTrue="1">
      <formula>#REF!&lt;&gt;""</formula>
    </cfRule>
    <cfRule type="expression" dxfId="3083" priority="1842" stopIfTrue="1">
      <formula>AND($G100="",$F100&lt;&gt;"")</formula>
    </cfRule>
  </conditionalFormatting>
  <conditionalFormatting sqref="A100">
    <cfRule type="expression" dxfId="3082" priority="1837" stopIfTrue="1">
      <formula>$F100=""</formula>
    </cfRule>
    <cfRule type="expression" dxfId="3081" priority="1838" stopIfTrue="1">
      <formula>#REF!&lt;&gt;""</formula>
    </cfRule>
    <cfRule type="expression" dxfId="3080" priority="1839" stopIfTrue="1">
      <formula>AND($G100="",$F100&lt;&gt;"")</formula>
    </cfRule>
  </conditionalFormatting>
  <conditionalFormatting sqref="A100">
    <cfRule type="expression" dxfId="3079" priority="1834" stopIfTrue="1">
      <formula>$F100=""</formula>
    </cfRule>
    <cfRule type="expression" dxfId="3078" priority="1835" stopIfTrue="1">
      <formula>#REF!&lt;&gt;""</formula>
    </cfRule>
    <cfRule type="expression" dxfId="3077" priority="1836" stopIfTrue="1">
      <formula>AND($G100="",$F100&lt;&gt;"")</formula>
    </cfRule>
  </conditionalFormatting>
  <conditionalFormatting sqref="A145">
    <cfRule type="expression" dxfId="3076" priority="1831" stopIfTrue="1">
      <formula>$F145=""</formula>
    </cfRule>
    <cfRule type="expression" dxfId="3075" priority="1832" stopIfTrue="1">
      <formula>#REF!&lt;&gt;""</formula>
    </cfRule>
    <cfRule type="expression" dxfId="3074" priority="1833" stopIfTrue="1">
      <formula>AND($G145="",$F145&lt;&gt;"")</formula>
    </cfRule>
  </conditionalFormatting>
  <conditionalFormatting sqref="A145">
    <cfRule type="expression" dxfId="3073" priority="1828" stopIfTrue="1">
      <formula>$F145=""</formula>
    </cfRule>
    <cfRule type="expression" dxfId="3072" priority="1829" stopIfTrue="1">
      <formula>#REF!&lt;&gt;""</formula>
    </cfRule>
    <cfRule type="expression" dxfId="3071" priority="1830" stopIfTrue="1">
      <formula>AND($G145="",$F145&lt;&gt;"")</formula>
    </cfRule>
  </conditionalFormatting>
  <conditionalFormatting sqref="A145">
    <cfRule type="expression" dxfId="3070" priority="1825" stopIfTrue="1">
      <formula>$F145=""</formula>
    </cfRule>
    <cfRule type="expression" dxfId="3069" priority="1826" stopIfTrue="1">
      <formula>#REF!&lt;&gt;""</formula>
    </cfRule>
    <cfRule type="expression" dxfId="3068" priority="1827" stopIfTrue="1">
      <formula>AND($G145="",$F145&lt;&gt;"")</formula>
    </cfRule>
  </conditionalFormatting>
  <conditionalFormatting sqref="A183:A184">
    <cfRule type="expression" dxfId="3067" priority="1752" stopIfTrue="1">
      <formula>$F183=""</formula>
    </cfRule>
    <cfRule type="expression" dxfId="3066" priority="1753" stopIfTrue="1">
      <formula>#REF!&lt;&gt;""</formula>
    </cfRule>
    <cfRule type="expression" dxfId="3065" priority="1754" stopIfTrue="1">
      <formula>AND($G183="",$F183&lt;&gt;"")</formula>
    </cfRule>
  </conditionalFormatting>
  <conditionalFormatting sqref="A183:A184">
    <cfRule type="expression" dxfId="3064" priority="1749" stopIfTrue="1">
      <formula>$F183=""</formula>
    </cfRule>
    <cfRule type="expression" dxfId="3063" priority="1750" stopIfTrue="1">
      <formula>#REF!&lt;&gt;""</formula>
    </cfRule>
    <cfRule type="expression" dxfId="3062" priority="1751" stopIfTrue="1">
      <formula>AND($G183="",$F183&lt;&gt;"")</formula>
    </cfRule>
  </conditionalFormatting>
  <conditionalFormatting sqref="A183:A184">
    <cfRule type="expression" dxfId="3061" priority="1746" stopIfTrue="1">
      <formula>$F183=""</formula>
    </cfRule>
    <cfRule type="expression" dxfId="3060" priority="1747" stopIfTrue="1">
      <formula>#REF!&lt;&gt;""</formula>
    </cfRule>
    <cfRule type="expression" dxfId="3059" priority="1748" stopIfTrue="1">
      <formula>AND($G183="",$F183&lt;&gt;"")</formula>
    </cfRule>
  </conditionalFormatting>
  <conditionalFormatting sqref="A183:A184">
    <cfRule type="expression" dxfId="3058" priority="1737" stopIfTrue="1">
      <formula>$F183=""</formula>
    </cfRule>
    <cfRule type="expression" dxfId="3057" priority="1738" stopIfTrue="1">
      <formula>#REF!&lt;&gt;""</formula>
    </cfRule>
    <cfRule type="expression" dxfId="3056" priority="1739" stopIfTrue="1">
      <formula>AND($G183="",$F183&lt;&gt;"")</formula>
    </cfRule>
  </conditionalFormatting>
  <conditionalFormatting sqref="A183:A184">
    <cfRule type="expression" dxfId="3055" priority="1734" stopIfTrue="1">
      <formula>$F183=""</formula>
    </cfRule>
    <cfRule type="expression" dxfId="3054" priority="1735" stopIfTrue="1">
      <formula>#REF!&lt;&gt;""</formula>
    </cfRule>
    <cfRule type="expression" dxfId="3053" priority="1736" stopIfTrue="1">
      <formula>AND($G183="",$F183&lt;&gt;"")</formula>
    </cfRule>
  </conditionalFormatting>
  <conditionalFormatting sqref="A183:A184">
    <cfRule type="expression" dxfId="3052" priority="1731" stopIfTrue="1">
      <formula>$F183=""</formula>
    </cfRule>
    <cfRule type="expression" dxfId="3051" priority="1732" stopIfTrue="1">
      <formula>#REF!&lt;&gt;""</formula>
    </cfRule>
    <cfRule type="expression" dxfId="3050" priority="1733" stopIfTrue="1">
      <formula>AND($G183="",$F183&lt;&gt;"")</formula>
    </cfRule>
  </conditionalFormatting>
  <conditionalFormatting sqref="A400:A401">
    <cfRule type="expression" dxfId="3049" priority="1720" stopIfTrue="1">
      <formula>$C400=""</formula>
    </cfRule>
    <cfRule type="expression" dxfId="3048" priority="1721" stopIfTrue="1">
      <formula>$G400&lt;&gt;""</formula>
    </cfRule>
  </conditionalFormatting>
  <conditionalFormatting sqref="A400:A401">
    <cfRule type="expression" dxfId="3047" priority="1718" stopIfTrue="1">
      <formula>$C400=""</formula>
    </cfRule>
    <cfRule type="expression" dxfId="3046" priority="1719" stopIfTrue="1">
      <formula>$E400&lt;&gt;""</formula>
    </cfRule>
  </conditionalFormatting>
  <conditionalFormatting sqref="A400:A401">
    <cfRule type="expression" dxfId="3045" priority="1715" stopIfTrue="1">
      <formula>$F400=""</formula>
    </cfRule>
    <cfRule type="expression" dxfId="3044" priority="1716" stopIfTrue="1">
      <formula>#REF!&lt;&gt;""</formula>
    </cfRule>
    <cfRule type="expression" dxfId="3043" priority="1717" stopIfTrue="1">
      <formula>AND($G400="",$F400&lt;&gt;"")</formula>
    </cfRule>
  </conditionalFormatting>
  <conditionalFormatting sqref="A400:A401">
    <cfRule type="expression" dxfId="3042" priority="1712" stopIfTrue="1">
      <formula>$F400=""</formula>
    </cfRule>
    <cfRule type="expression" dxfId="3041" priority="1713" stopIfTrue="1">
      <formula>#REF!&lt;&gt;""</formula>
    </cfRule>
    <cfRule type="expression" dxfId="3040" priority="1714" stopIfTrue="1">
      <formula>AND($G400="",$F400&lt;&gt;"")</formula>
    </cfRule>
  </conditionalFormatting>
  <conditionalFormatting sqref="A400:A401">
    <cfRule type="expression" dxfId="3039" priority="1709" stopIfTrue="1">
      <formula>$F400=""</formula>
    </cfRule>
    <cfRule type="expression" dxfId="3038" priority="1710" stopIfTrue="1">
      <formula>#REF!&lt;&gt;""</formula>
    </cfRule>
    <cfRule type="expression" dxfId="3037" priority="1711" stopIfTrue="1">
      <formula>AND($G400="",$F400&lt;&gt;"")</formula>
    </cfRule>
  </conditionalFormatting>
  <conditionalFormatting sqref="A400:A401">
    <cfRule type="expression" dxfId="3036" priority="1706" stopIfTrue="1">
      <formula>$F400=""</formula>
    </cfRule>
    <cfRule type="expression" dxfId="3035" priority="1707" stopIfTrue="1">
      <formula>#REF!&lt;&gt;""</formula>
    </cfRule>
    <cfRule type="expression" dxfId="3034" priority="1708" stopIfTrue="1">
      <formula>AND($G400="",$F400&lt;&gt;"")</formula>
    </cfRule>
  </conditionalFormatting>
  <conditionalFormatting sqref="A400:A401">
    <cfRule type="expression" dxfId="3033" priority="1703" stopIfTrue="1">
      <formula>$F400=""</formula>
    </cfRule>
    <cfRule type="expression" dxfId="3032" priority="1704" stopIfTrue="1">
      <formula>#REF!&lt;&gt;""</formula>
    </cfRule>
    <cfRule type="expression" dxfId="3031" priority="1705" stopIfTrue="1">
      <formula>AND($G400="",$F400&lt;&gt;"")</formula>
    </cfRule>
  </conditionalFormatting>
  <conditionalFormatting sqref="A400:A401">
    <cfRule type="expression" dxfId="3030" priority="1700" stopIfTrue="1">
      <formula>$F400=""</formula>
    </cfRule>
    <cfRule type="expression" dxfId="3029" priority="1701" stopIfTrue="1">
      <formula>#REF!&lt;&gt;""</formula>
    </cfRule>
    <cfRule type="expression" dxfId="3028" priority="1702" stopIfTrue="1">
      <formula>AND($G400="",$F400&lt;&gt;"")</formula>
    </cfRule>
  </conditionalFormatting>
  <conditionalFormatting sqref="A400:A401">
    <cfRule type="expression" dxfId="3027" priority="1697" stopIfTrue="1">
      <formula>$F400=""</formula>
    </cfRule>
    <cfRule type="expression" dxfId="3026" priority="1698" stopIfTrue="1">
      <formula>#REF!&lt;&gt;""</formula>
    </cfRule>
    <cfRule type="expression" dxfId="3025" priority="1699" stopIfTrue="1">
      <formula>AND($G400="",$F400&lt;&gt;"")</formula>
    </cfRule>
  </conditionalFormatting>
  <conditionalFormatting sqref="A400:A401">
    <cfRule type="expression" dxfId="3024" priority="1694" stopIfTrue="1">
      <formula>$F400=""</formula>
    </cfRule>
    <cfRule type="expression" dxfId="3023" priority="1695" stopIfTrue="1">
      <formula>#REF!&lt;&gt;""</formula>
    </cfRule>
    <cfRule type="expression" dxfId="3022" priority="1696" stopIfTrue="1">
      <formula>AND($G400="",$F400&lt;&gt;"")</formula>
    </cfRule>
  </conditionalFormatting>
  <conditionalFormatting sqref="A400:A401">
    <cfRule type="expression" dxfId="3021" priority="1691" stopIfTrue="1">
      <formula>$F400=""</formula>
    </cfRule>
    <cfRule type="expression" dxfId="3020" priority="1692" stopIfTrue="1">
      <formula>#REF!&lt;&gt;""</formula>
    </cfRule>
    <cfRule type="expression" dxfId="3019" priority="1693" stopIfTrue="1">
      <formula>AND($G400="",$F400&lt;&gt;"")</formula>
    </cfRule>
  </conditionalFormatting>
  <conditionalFormatting sqref="A400:A401">
    <cfRule type="expression" dxfId="3018" priority="1688" stopIfTrue="1">
      <formula>$F400=""</formula>
    </cfRule>
    <cfRule type="expression" dxfId="3017" priority="1689" stopIfTrue="1">
      <formula>#REF!&lt;&gt;""</formula>
    </cfRule>
    <cfRule type="expression" dxfId="3016" priority="1690" stopIfTrue="1">
      <formula>AND($G400="",$F400&lt;&gt;"")</formula>
    </cfRule>
  </conditionalFormatting>
  <conditionalFormatting sqref="A400">
    <cfRule type="expression" dxfId="3015" priority="1685" stopIfTrue="1">
      <formula>$F400=""</formula>
    </cfRule>
    <cfRule type="expression" dxfId="3014" priority="1686" stopIfTrue="1">
      <formula>#REF!&lt;&gt;""</formula>
    </cfRule>
    <cfRule type="expression" dxfId="3013" priority="1687" stopIfTrue="1">
      <formula>AND($G400="",$F400&lt;&gt;"")</formula>
    </cfRule>
  </conditionalFormatting>
  <conditionalFormatting sqref="A400">
    <cfRule type="expression" dxfId="3012" priority="1682" stopIfTrue="1">
      <formula>$F400=""</formula>
    </cfRule>
    <cfRule type="expression" dxfId="3011" priority="1683" stopIfTrue="1">
      <formula>#REF!&lt;&gt;""</formula>
    </cfRule>
    <cfRule type="expression" dxfId="3010" priority="1684" stopIfTrue="1">
      <formula>AND($G400="",$F400&lt;&gt;"")</formula>
    </cfRule>
  </conditionalFormatting>
  <conditionalFormatting sqref="A400">
    <cfRule type="expression" dxfId="3009" priority="1679" stopIfTrue="1">
      <formula>$F400=""</formula>
    </cfRule>
    <cfRule type="expression" dxfId="3008" priority="1680" stopIfTrue="1">
      <formula>#REF!&lt;&gt;""</formula>
    </cfRule>
    <cfRule type="expression" dxfId="3007" priority="1681" stopIfTrue="1">
      <formula>AND($G400="",$F400&lt;&gt;"")</formula>
    </cfRule>
  </conditionalFormatting>
  <conditionalFormatting sqref="A400:A401">
    <cfRule type="expression" dxfId="3006" priority="1676" stopIfTrue="1">
      <formula>$F400=""</formula>
    </cfRule>
    <cfRule type="expression" dxfId="3005" priority="1677" stopIfTrue="1">
      <formula>#REF!&lt;&gt;""</formula>
    </cfRule>
    <cfRule type="expression" dxfId="3004" priority="1678" stopIfTrue="1">
      <formula>AND($G400="",$F400&lt;&gt;"")</formula>
    </cfRule>
  </conditionalFormatting>
  <conditionalFormatting sqref="A400:A401">
    <cfRule type="expression" dxfId="3003" priority="1673" stopIfTrue="1">
      <formula>$F400=""</formula>
    </cfRule>
    <cfRule type="expression" dxfId="3002" priority="1674" stopIfTrue="1">
      <formula>#REF!&lt;&gt;""</formula>
    </cfRule>
    <cfRule type="expression" dxfId="3001" priority="1675" stopIfTrue="1">
      <formula>AND($G400="",$F400&lt;&gt;"")</formula>
    </cfRule>
  </conditionalFormatting>
  <conditionalFormatting sqref="A400">
    <cfRule type="expression" dxfId="3000" priority="1670" stopIfTrue="1">
      <formula>$F400=""</formula>
    </cfRule>
    <cfRule type="expression" dxfId="2999" priority="1671" stopIfTrue="1">
      <formula>#REF!&lt;&gt;""</formula>
    </cfRule>
    <cfRule type="expression" dxfId="2998" priority="1672" stopIfTrue="1">
      <formula>AND($G400="",$F400&lt;&gt;"")</formula>
    </cfRule>
  </conditionalFormatting>
  <conditionalFormatting sqref="A400">
    <cfRule type="expression" dxfId="2997" priority="1667" stopIfTrue="1">
      <formula>$F400=""</formula>
    </cfRule>
    <cfRule type="expression" dxfId="2996" priority="1668" stopIfTrue="1">
      <formula>#REF!&lt;&gt;""</formula>
    </cfRule>
    <cfRule type="expression" dxfId="2995" priority="1669" stopIfTrue="1">
      <formula>AND($G400="",$F400&lt;&gt;"")</formula>
    </cfRule>
  </conditionalFormatting>
  <conditionalFormatting sqref="A400">
    <cfRule type="expression" dxfId="2994" priority="1664" stopIfTrue="1">
      <formula>$F400=""</formula>
    </cfRule>
    <cfRule type="expression" dxfId="2993" priority="1665" stopIfTrue="1">
      <formula>#REF!&lt;&gt;""</formula>
    </cfRule>
    <cfRule type="expression" dxfId="2992" priority="1666" stopIfTrue="1">
      <formula>AND($G400="",$F400&lt;&gt;"")</formula>
    </cfRule>
  </conditionalFormatting>
  <conditionalFormatting sqref="A401">
    <cfRule type="expression" dxfId="2991" priority="1661" stopIfTrue="1">
      <formula>$F401=""</formula>
    </cfRule>
    <cfRule type="expression" dxfId="2990" priority="1662" stopIfTrue="1">
      <formula>#REF!&lt;&gt;""</formula>
    </cfRule>
    <cfRule type="expression" dxfId="2989" priority="1663" stopIfTrue="1">
      <formula>AND($G401="",$F401&lt;&gt;"")</formula>
    </cfRule>
  </conditionalFormatting>
  <conditionalFormatting sqref="A401">
    <cfRule type="expression" dxfId="2988" priority="1658" stopIfTrue="1">
      <formula>$F401=""</formula>
    </cfRule>
    <cfRule type="expression" dxfId="2987" priority="1659" stopIfTrue="1">
      <formula>#REF!&lt;&gt;""</formula>
    </cfRule>
    <cfRule type="expression" dxfId="2986" priority="1660" stopIfTrue="1">
      <formula>AND($G401="",$F401&lt;&gt;"")</formula>
    </cfRule>
  </conditionalFormatting>
  <conditionalFormatting sqref="A401">
    <cfRule type="expression" dxfId="2985" priority="1655" stopIfTrue="1">
      <formula>$F401=""</formula>
    </cfRule>
    <cfRule type="expression" dxfId="2984" priority="1656" stopIfTrue="1">
      <formula>#REF!&lt;&gt;""</formula>
    </cfRule>
    <cfRule type="expression" dxfId="2983" priority="1657" stopIfTrue="1">
      <formula>AND($G401="",$F401&lt;&gt;"")</formula>
    </cfRule>
  </conditionalFormatting>
  <conditionalFormatting sqref="A183:A184">
    <cfRule type="expression" dxfId="2982" priority="1487" stopIfTrue="1">
      <formula>$F183=""</formula>
    </cfRule>
    <cfRule type="expression" dxfId="2981" priority="1488" stopIfTrue="1">
      <formula>#REF!&lt;&gt;""</formula>
    </cfRule>
    <cfRule type="expression" dxfId="2980" priority="1489" stopIfTrue="1">
      <formula>AND($G183="",$F183&lt;&gt;"")</formula>
    </cfRule>
  </conditionalFormatting>
  <conditionalFormatting sqref="A183:A184">
    <cfRule type="expression" dxfId="2979" priority="1484" stopIfTrue="1">
      <formula>$F183=""</formula>
    </cfRule>
    <cfRule type="expression" dxfId="2978" priority="1485" stopIfTrue="1">
      <formula>#REF!&lt;&gt;""</formula>
    </cfRule>
    <cfRule type="expression" dxfId="2977" priority="1486" stopIfTrue="1">
      <formula>AND($G183="",$F183&lt;&gt;"")</formula>
    </cfRule>
  </conditionalFormatting>
  <conditionalFormatting sqref="A183:A184">
    <cfRule type="expression" dxfId="2976" priority="1481" stopIfTrue="1">
      <formula>$F183=""</formula>
    </cfRule>
    <cfRule type="expression" dxfId="2975" priority="1482" stopIfTrue="1">
      <formula>#REF!&lt;&gt;""</formula>
    </cfRule>
    <cfRule type="expression" dxfId="2974" priority="1483" stopIfTrue="1">
      <formula>AND($G183="",$F183&lt;&gt;"")</formula>
    </cfRule>
  </conditionalFormatting>
  <conditionalFormatting sqref="A183:A184">
    <cfRule type="expression" dxfId="2973" priority="1478" stopIfTrue="1">
      <formula>$F183=""</formula>
    </cfRule>
    <cfRule type="expression" dxfId="2972" priority="1479" stopIfTrue="1">
      <formula>#REF!&lt;&gt;""</formula>
    </cfRule>
    <cfRule type="expression" dxfId="2971" priority="1480" stopIfTrue="1">
      <formula>AND($G183="",$F183&lt;&gt;"")</formula>
    </cfRule>
  </conditionalFormatting>
  <conditionalFormatting sqref="A183:A184">
    <cfRule type="expression" dxfId="2970" priority="1475" stopIfTrue="1">
      <formula>$F183=""</formula>
    </cfRule>
    <cfRule type="expression" dxfId="2969" priority="1476" stopIfTrue="1">
      <formula>#REF!&lt;&gt;""</formula>
    </cfRule>
    <cfRule type="expression" dxfId="2968" priority="1477" stopIfTrue="1">
      <formula>AND($G183="",$F183&lt;&gt;"")</formula>
    </cfRule>
  </conditionalFormatting>
  <conditionalFormatting sqref="A183:A184">
    <cfRule type="expression" dxfId="2967" priority="1472" stopIfTrue="1">
      <formula>$F183=""</formula>
    </cfRule>
    <cfRule type="expression" dxfId="2966" priority="1473" stopIfTrue="1">
      <formula>#REF!&lt;&gt;""</formula>
    </cfRule>
    <cfRule type="expression" dxfId="2965" priority="1474" stopIfTrue="1">
      <formula>AND($G183="",$F183&lt;&gt;"")</formula>
    </cfRule>
  </conditionalFormatting>
  <conditionalFormatting sqref="A183:A184">
    <cfRule type="expression" dxfId="2964" priority="1469" stopIfTrue="1">
      <formula>$F183=""</formula>
    </cfRule>
    <cfRule type="expression" dxfId="2963" priority="1470" stopIfTrue="1">
      <formula>#REF!&lt;&gt;""</formula>
    </cfRule>
    <cfRule type="expression" dxfId="2962" priority="1471" stopIfTrue="1">
      <formula>AND($G183="",$F183&lt;&gt;"")</formula>
    </cfRule>
  </conditionalFormatting>
  <conditionalFormatting sqref="A183:A184">
    <cfRule type="expression" dxfId="2961" priority="1466" stopIfTrue="1">
      <formula>$F183=""</formula>
    </cfRule>
    <cfRule type="expression" dxfId="2960" priority="1467" stopIfTrue="1">
      <formula>#REF!&lt;&gt;""</formula>
    </cfRule>
    <cfRule type="expression" dxfId="2959" priority="1468" stopIfTrue="1">
      <formula>AND($G183="",$F183&lt;&gt;"")</formula>
    </cfRule>
  </conditionalFormatting>
  <conditionalFormatting sqref="A183:A184">
    <cfRule type="expression" dxfId="2958" priority="1463" stopIfTrue="1">
      <formula>$F183=""</formula>
    </cfRule>
    <cfRule type="expression" dxfId="2957" priority="1464" stopIfTrue="1">
      <formula>#REF!&lt;&gt;""</formula>
    </cfRule>
    <cfRule type="expression" dxfId="2956" priority="1465" stopIfTrue="1">
      <formula>AND($G183="",$F183&lt;&gt;"")</formula>
    </cfRule>
  </conditionalFormatting>
  <conditionalFormatting sqref="A183:A184">
    <cfRule type="expression" dxfId="2955" priority="1460" stopIfTrue="1">
      <formula>$F183=""</formula>
    </cfRule>
    <cfRule type="expression" dxfId="2954" priority="1461" stopIfTrue="1">
      <formula>#REF!&lt;&gt;""</formula>
    </cfRule>
    <cfRule type="expression" dxfId="2953" priority="1462" stopIfTrue="1">
      <formula>AND($G183="",$F183&lt;&gt;"")</formula>
    </cfRule>
  </conditionalFormatting>
  <conditionalFormatting sqref="A183:A184">
    <cfRule type="expression" dxfId="2952" priority="1457" stopIfTrue="1">
      <formula>$F183=""</formula>
    </cfRule>
    <cfRule type="expression" dxfId="2951" priority="1458" stopIfTrue="1">
      <formula>#REF!&lt;&gt;""</formula>
    </cfRule>
    <cfRule type="expression" dxfId="2950" priority="1459" stopIfTrue="1">
      <formula>AND($G183="",$F183&lt;&gt;"")</formula>
    </cfRule>
  </conditionalFormatting>
  <conditionalFormatting sqref="A183:A184">
    <cfRule type="expression" dxfId="2949" priority="1454" stopIfTrue="1">
      <formula>$F183=""</formula>
    </cfRule>
    <cfRule type="expression" dxfId="2948" priority="1455" stopIfTrue="1">
      <formula>#REF!&lt;&gt;""</formula>
    </cfRule>
    <cfRule type="expression" dxfId="2947" priority="1456" stopIfTrue="1">
      <formula>AND($G183="",$F183&lt;&gt;"")</formula>
    </cfRule>
  </conditionalFormatting>
  <conditionalFormatting sqref="A183:A184">
    <cfRule type="expression" dxfId="2946" priority="1451" stopIfTrue="1">
      <formula>$F183=""</formula>
    </cfRule>
    <cfRule type="expression" dxfId="2945" priority="1452" stopIfTrue="1">
      <formula>#REF!&lt;&gt;""</formula>
    </cfRule>
    <cfRule type="expression" dxfId="2944" priority="1453" stopIfTrue="1">
      <formula>AND($G183="",$F183&lt;&gt;"")</formula>
    </cfRule>
  </conditionalFormatting>
  <conditionalFormatting sqref="A183:A184">
    <cfRule type="expression" dxfId="2943" priority="1448" stopIfTrue="1">
      <formula>$F183=""</formula>
    </cfRule>
    <cfRule type="expression" dxfId="2942" priority="1449" stopIfTrue="1">
      <formula>#REF!&lt;&gt;""</formula>
    </cfRule>
    <cfRule type="expression" dxfId="2941" priority="1450" stopIfTrue="1">
      <formula>AND($G183="",$F183&lt;&gt;"")</formula>
    </cfRule>
  </conditionalFormatting>
  <conditionalFormatting sqref="A183:A184">
    <cfRule type="expression" dxfId="2940" priority="1445" stopIfTrue="1">
      <formula>$F183=""</formula>
    </cfRule>
    <cfRule type="expression" dxfId="2939" priority="1446" stopIfTrue="1">
      <formula>#REF!&lt;&gt;""</formula>
    </cfRule>
    <cfRule type="expression" dxfId="2938" priority="1447" stopIfTrue="1">
      <formula>AND($G183="",$F183&lt;&gt;"")</formula>
    </cfRule>
  </conditionalFormatting>
  <conditionalFormatting sqref="A184">
    <cfRule type="expression" dxfId="2937" priority="1442" stopIfTrue="1">
      <formula>$F184=""</formula>
    </cfRule>
    <cfRule type="expression" dxfId="2936" priority="1443" stopIfTrue="1">
      <formula>#REF!&lt;&gt;""</formula>
    </cfRule>
    <cfRule type="expression" dxfId="2935" priority="1444" stopIfTrue="1">
      <formula>AND($G184="",$F184&lt;&gt;"")</formula>
    </cfRule>
  </conditionalFormatting>
  <conditionalFormatting sqref="A184">
    <cfRule type="expression" dxfId="2934" priority="1439" stopIfTrue="1">
      <formula>$F184=""</formula>
    </cfRule>
    <cfRule type="expression" dxfId="2933" priority="1440" stopIfTrue="1">
      <formula>#REF!&lt;&gt;""</formula>
    </cfRule>
    <cfRule type="expression" dxfId="2932" priority="1441" stopIfTrue="1">
      <formula>AND($G184="",$F184&lt;&gt;"")</formula>
    </cfRule>
  </conditionalFormatting>
  <conditionalFormatting sqref="A184">
    <cfRule type="expression" dxfId="2931" priority="1436" stopIfTrue="1">
      <formula>$F184=""</formula>
    </cfRule>
    <cfRule type="expression" dxfId="2930" priority="1437" stopIfTrue="1">
      <formula>#REF!&lt;&gt;""</formula>
    </cfRule>
    <cfRule type="expression" dxfId="2929" priority="1438" stopIfTrue="1">
      <formula>AND($G184="",$F184&lt;&gt;"")</formula>
    </cfRule>
  </conditionalFormatting>
  <conditionalFormatting sqref="A184">
    <cfRule type="expression" dxfId="2928" priority="1433" stopIfTrue="1">
      <formula>$F184=""</formula>
    </cfRule>
    <cfRule type="expression" dxfId="2927" priority="1434" stopIfTrue="1">
      <formula>#REF!&lt;&gt;""</formula>
    </cfRule>
    <cfRule type="expression" dxfId="2926" priority="1435" stopIfTrue="1">
      <formula>AND($G184="",$F184&lt;&gt;"")</formula>
    </cfRule>
  </conditionalFormatting>
  <conditionalFormatting sqref="A184">
    <cfRule type="expression" dxfId="2925" priority="1430" stopIfTrue="1">
      <formula>$F184=""</formula>
    </cfRule>
    <cfRule type="expression" dxfId="2924" priority="1431" stopIfTrue="1">
      <formula>#REF!&lt;&gt;""</formula>
    </cfRule>
    <cfRule type="expression" dxfId="2923" priority="1432" stopIfTrue="1">
      <formula>AND($G184="",$F184&lt;&gt;"")</formula>
    </cfRule>
  </conditionalFormatting>
  <conditionalFormatting sqref="A184">
    <cfRule type="expression" dxfId="2922" priority="1427" stopIfTrue="1">
      <formula>$F184=""</formula>
    </cfRule>
    <cfRule type="expression" dxfId="2921" priority="1428" stopIfTrue="1">
      <formula>#REF!&lt;&gt;""</formula>
    </cfRule>
    <cfRule type="expression" dxfId="2920" priority="1429" stopIfTrue="1">
      <formula>AND($G184="",$F184&lt;&gt;"")</formula>
    </cfRule>
  </conditionalFormatting>
  <conditionalFormatting sqref="A184">
    <cfRule type="expression" dxfId="2919" priority="1424" stopIfTrue="1">
      <formula>$F184=""</formula>
    </cfRule>
    <cfRule type="expression" dxfId="2918" priority="1425" stopIfTrue="1">
      <formula>#REF!&lt;&gt;""</formula>
    </cfRule>
    <cfRule type="expression" dxfId="2917" priority="1426" stopIfTrue="1">
      <formula>AND($G184="",$F184&lt;&gt;"")</formula>
    </cfRule>
  </conditionalFormatting>
  <conditionalFormatting sqref="A184">
    <cfRule type="expression" dxfId="2916" priority="1421" stopIfTrue="1">
      <formula>$F184=""</formula>
    </cfRule>
    <cfRule type="expression" dxfId="2915" priority="1422" stopIfTrue="1">
      <formula>#REF!&lt;&gt;""</formula>
    </cfRule>
    <cfRule type="expression" dxfId="2914" priority="1423" stopIfTrue="1">
      <formula>AND($G184="",$F184&lt;&gt;"")</formula>
    </cfRule>
  </conditionalFormatting>
  <conditionalFormatting sqref="A184">
    <cfRule type="expression" dxfId="2913" priority="1418" stopIfTrue="1">
      <formula>$F184=""</formula>
    </cfRule>
    <cfRule type="expression" dxfId="2912" priority="1419" stopIfTrue="1">
      <formula>#REF!&lt;&gt;""</formula>
    </cfRule>
    <cfRule type="expression" dxfId="2911" priority="1420" stopIfTrue="1">
      <formula>AND($G184="",$F184&lt;&gt;"")</formula>
    </cfRule>
  </conditionalFormatting>
  <conditionalFormatting sqref="A184">
    <cfRule type="expression" dxfId="2910" priority="1415" stopIfTrue="1">
      <formula>$F184=""</formula>
    </cfRule>
    <cfRule type="expression" dxfId="2909" priority="1416" stopIfTrue="1">
      <formula>#REF!&lt;&gt;""</formula>
    </cfRule>
    <cfRule type="expression" dxfId="2908" priority="1417" stopIfTrue="1">
      <formula>AND($G184="",$F184&lt;&gt;"")</formula>
    </cfRule>
  </conditionalFormatting>
  <conditionalFormatting sqref="A184">
    <cfRule type="expression" dxfId="2907" priority="1412" stopIfTrue="1">
      <formula>$F184=""</formula>
    </cfRule>
    <cfRule type="expression" dxfId="2906" priority="1413" stopIfTrue="1">
      <formula>#REF!&lt;&gt;""</formula>
    </cfRule>
    <cfRule type="expression" dxfId="2905" priority="1414" stopIfTrue="1">
      <formula>AND($G184="",$F184&lt;&gt;"")</formula>
    </cfRule>
  </conditionalFormatting>
  <conditionalFormatting sqref="A184">
    <cfRule type="expression" dxfId="2904" priority="1409" stopIfTrue="1">
      <formula>$F184=""</formula>
    </cfRule>
    <cfRule type="expression" dxfId="2903" priority="1410" stopIfTrue="1">
      <formula>#REF!&lt;&gt;""</formula>
    </cfRule>
    <cfRule type="expression" dxfId="2902" priority="1411" stopIfTrue="1">
      <formula>AND($G184="",$F184&lt;&gt;"")</formula>
    </cfRule>
  </conditionalFormatting>
  <conditionalFormatting sqref="A184">
    <cfRule type="expression" dxfId="2901" priority="1406" stopIfTrue="1">
      <formula>$F184=""</formula>
    </cfRule>
    <cfRule type="expression" dxfId="2900" priority="1407" stopIfTrue="1">
      <formula>#REF!&lt;&gt;""</formula>
    </cfRule>
    <cfRule type="expression" dxfId="2899" priority="1408" stopIfTrue="1">
      <formula>AND($G184="",$F184&lt;&gt;"")</formula>
    </cfRule>
  </conditionalFormatting>
  <conditionalFormatting sqref="C42:I46 J46:K46 J44:K44">
    <cfRule type="expression" dxfId="2898" priority="1404" stopIfTrue="1">
      <formula>$C42=""</formula>
    </cfRule>
    <cfRule type="expression" dxfId="2897" priority="1405" stopIfTrue="1">
      <formula>$D42&lt;&gt;""</formula>
    </cfRule>
  </conditionalFormatting>
  <conditionalFormatting sqref="C42:C46">
    <cfRule type="expression" dxfId="2896" priority="1401" stopIfTrue="1">
      <formula>$F42=""</formula>
    </cfRule>
    <cfRule type="expression" dxfId="2895" priority="1402" stopIfTrue="1">
      <formula>#REF!&lt;&gt;""</formula>
    </cfRule>
    <cfRule type="expression" dxfId="2894" priority="1403" stopIfTrue="1">
      <formula>AND($G42="",$F42&lt;&gt;"")</formula>
    </cfRule>
  </conditionalFormatting>
  <conditionalFormatting sqref="D42:D46">
    <cfRule type="expression" dxfId="2893" priority="1399" stopIfTrue="1">
      <formula>$C42=""</formula>
    </cfRule>
    <cfRule type="expression" dxfId="2892" priority="1400" stopIfTrue="1">
      <formula>$D42&lt;&gt;""</formula>
    </cfRule>
  </conditionalFormatting>
  <conditionalFormatting sqref="C42:C46">
    <cfRule type="expression" dxfId="2891" priority="1396" stopIfTrue="1">
      <formula>$F42=""</formula>
    </cfRule>
    <cfRule type="expression" dxfId="2890" priority="1397" stopIfTrue="1">
      <formula>#REF!&lt;&gt;""</formula>
    </cfRule>
    <cfRule type="expression" dxfId="2889" priority="1398" stopIfTrue="1">
      <formula>AND($G42="",$F42&lt;&gt;"")</formula>
    </cfRule>
  </conditionalFormatting>
  <conditionalFormatting sqref="C43:C46">
    <cfRule type="expression" dxfId="2888" priority="1393" stopIfTrue="1">
      <formula>$F43=""</formula>
    </cfRule>
    <cfRule type="expression" dxfId="2887" priority="1394" stopIfTrue="1">
      <formula>#REF!&lt;&gt;""</formula>
    </cfRule>
    <cfRule type="expression" dxfId="2886" priority="1395" stopIfTrue="1">
      <formula>AND($G43="",$F43&lt;&gt;"")</formula>
    </cfRule>
  </conditionalFormatting>
  <conditionalFormatting sqref="C43:C46">
    <cfRule type="expression" dxfId="2885" priority="1390" stopIfTrue="1">
      <formula>$F43=""</formula>
    </cfRule>
    <cfRule type="expression" dxfId="2884" priority="1391" stopIfTrue="1">
      <formula>#REF!&lt;&gt;""</formula>
    </cfRule>
    <cfRule type="expression" dxfId="2883" priority="1392" stopIfTrue="1">
      <formula>AND($G43="",$F43&lt;&gt;"")</formula>
    </cfRule>
  </conditionalFormatting>
  <conditionalFormatting sqref="C43:C46">
    <cfRule type="expression" dxfId="2882" priority="1387" stopIfTrue="1">
      <formula>$F43=""</formula>
    </cfRule>
    <cfRule type="expression" dxfId="2881" priority="1388" stopIfTrue="1">
      <formula>#REF!&lt;&gt;""</formula>
    </cfRule>
    <cfRule type="expression" dxfId="2880" priority="1389" stopIfTrue="1">
      <formula>AND($G43="",$F43&lt;&gt;"")</formula>
    </cfRule>
  </conditionalFormatting>
  <conditionalFormatting sqref="C43:C46">
    <cfRule type="expression" dxfId="2879" priority="1384" stopIfTrue="1">
      <formula>$F43=""</formula>
    </cfRule>
    <cfRule type="expression" dxfId="2878" priority="1385" stopIfTrue="1">
      <formula>#REF!&lt;&gt;""</formula>
    </cfRule>
    <cfRule type="expression" dxfId="2877" priority="1386" stopIfTrue="1">
      <formula>AND($G43="",$F43&lt;&gt;"")</formula>
    </cfRule>
  </conditionalFormatting>
  <conditionalFormatting sqref="C42">
    <cfRule type="expression" dxfId="2876" priority="1381" stopIfTrue="1">
      <formula>$F42=""</formula>
    </cfRule>
    <cfRule type="expression" dxfId="2875" priority="1382" stopIfTrue="1">
      <formula>#REF!&lt;&gt;""</formula>
    </cfRule>
    <cfRule type="expression" dxfId="2874" priority="1383" stopIfTrue="1">
      <formula>AND($G42="",$F42&lt;&gt;"")</formula>
    </cfRule>
  </conditionalFormatting>
  <conditionalFormatting sqref="C42">
    <cfRule type="expression" dxfId="2873" priority="1378" stopIfTrue="1">
      <formula>$F42=""</formula>
    </cfRule>
    <cfRule type="expression" dxfId="2872" priority="1379" stopIfTrue="1">
      <formula>#REF!&lt;&gt;""</formula>
    </cfRule>
    <cfRule type="expression" dxfId="2871" priority="1380" stopIfTrue="1">
      <formula>AND($G42="",$F42&lt;&gt;"")</formula>
    </cfRule>
  </conditionalFormatting>
  <conditionalFormatting sqref="C42">
    <cfRule type="expression" dxfId="2870" priority="1375" stopIfTrue="1">
      <formula>$F42=""</formula>
    </cfRule>
    <cfRule type="expression" dxfId="2869" priority="1376" stopIfTrue="1">
      <formula>#REF!&lt;&gt;""</formula>
    </cfRule>
    <cfRule type="expression" dxfId="2868" priority="1377" stopIfTrue="1">
      <formula>AND($G42="",$F42&lt;&gt;"")</formula>
    </cfRule>
  </conditionalFormatting>
  <conditionalFormatting sqref="C42">
    <cfRule type="expression" dxfId="2867" priority="1372" stopIfTrue="1">
      <formula>$F42=""</formula>
    </cfRule>
    <cfRule type="expression" dxfId="2866" priority="1373" stopIfTrue="1">
      <formula>#REF!&lt;&gt;""</formula>
    </cfRule>
    <cfRule type="expression" dxfId="2865" priority="1374" stopIfTrue="1">
      <formula>AND($G42="",$F42&lt;&gt;"")</formula>
    </cfRule>
  </conditionalFormatting>
  <conditionalFormatting sqref="A42">
    <cfRule type="expression" dxfId="2864" priority="1369" stopIfTrue="1">
      <formula>$F42=""</formula>
    </cfRule>
    <cfRule type="expression" dxfId="2863" priority="1370" stopIfTrue="1">
      <formula>#REF!&lt;&gt;""</formula>
    </cfRule>
    <cfRule type="expression" dxfId="2862" priority="1371" stopIfTrue="1">
      <formula>AND($G42="",$F42&lt;&gt;"")</formula>
    </cfRule>
  </conditionalFormatting>
  <conditionalFormatting sqref="D45:D46">
    <cfRule type="expression" dxfId="2861" priority="1367" stopIfTrue="1">
      <formula>$C45=""</formula>
    </cfRule>
    <cfRule type="expression" dxfId="2860" priority="1368" stopIfTrue="1">
      <formula>$D45&lt;&gt;""</formula>
    </cfRule>
  </conditionalFormatting>
  <conditionalFormatting sqref="C45:C46">
    <cfRule type="expression" dxfId="2859" priority="1364" stopIfTrue="1">
      <formula>$F45=""</formula>
    </cfRule>
    <cfRule type="expression" dxfId="2858" priority="1365" stopIfTrue="1">
      <formula>#REF!&lt;&gt;""</formula>
    </cfRule>
    <cfRule type="expression" dxfId="2857" priority="1366" stopIfTrue="1">
      <formula>AND($G45="",$F45&lt;&gt;"")</formula>
    </cfRule>
  </conditionalFormatting>
  <conditionalFormatting sqref="C45:C46">
    <cfRule type="expression" dxfId="2856" priority="1361" stopIfTrue="1">
      <formula>$F45=""</formula>
    </cfRule>
    <cfRule type="expression" dxfId="2855" priority="1362" stopIfTrue="1">
      <formula>#REF!&lt;&gt;""</formula>
    </cfRule>
    <cfRule type="expression" dxfId="2854" priority="1363" stopIfTrue="1">
      <formula>AND($G45="",$F45&lt;&gt;"")</formula>
    </cfRule>
  </conditionalFormatting>
  <conditionalFormatting sqref="C45:C46">
    <cfRule type="expression" dxfId="2853" priority="1358" stopIfTrue="1">
      <formula>$F45=""</formula>
    </cfRule>
    <cfRule type="expression" dxfId="2852" priority="1359" stopIfTrue="1">
      <formula>#REF!&lt;&gt;""</formula>
    </cfRule>
    <cfRule type="expression" dxfId="2851" priority="1360" stopIfTrue="1">
      <formula>AND($G45="",$F45&lt;&gt;"")</formula>
    </cfRule>
  </conditionalFormatting>
  <conditionalFormatting sqref="C45:C46">
    <cfRule type="expression" dxfId="2850" priority="1355" stopIfTrue="1">
      <formula>$F45=""</formula>
    </cfRule>
    <cfRule type="expression" dxfId="2849" priority="1356" stopIfTrue="1">
      <formula>#REF!&lt;&gt;""</formula>
    </cfRule>
    <cfRule type="expression" dxfId="2848" priority="1357" stopIfTrue="1">
      <formula>AND($G45="",$F45&lt;&gt;"")</formula>
    </cfRule>
  </conditionalFormatting>
  <conditionalFormatting sqref="C45:C46">
    <cfRule type="expression" dxfId="2847" priority="1352" stopIfTrue="1">
      <formula>$F45=""</formula>
    </cfRule>
    <cfRule type="expression" dxfId="2846" priority="1353" stopIfTrue="1">
      <formula>#REF!&lt;&gt;""</formula>
    </cfRule>
    <cfRule type="expression" dxfId="2845" priority="1354" stopIfTrue="1">
      <formula>AND($G45="",$F45&lt;&gt;"")</formula>
    </cfRule>
  </conditionalFormatting>
  <conditionalFormatting sqref="K42:K46">
    <cfRule type="expression" dxfId="2844" priority="1350" stopIfTrue="1">
      <formula>$C42=""</formula>
    </cfRule>
    <cfRule type="expression" dxfId="2843" priority="1351" stopIfTrue="1">
      <formula>$D42&lt;&gt;""</formula>
    </cfRule>
  </conditionalFormatting>
  <conditionalFormatting sqref="B42:B46">
    <cfRule type="expression" dxfId="2842" priority="1347" stopIfTrue="1">
      <formula>$F42=""</formula>
    </cfRule>
    <cfRule type="expression" dxfId="2841" priority="1348" stopIfTrue="1">
      <formula>#REF!&lt;&gt;""</formula>
    </cfRule>
    <cfRule type="expression" dxfId="2840" priority="1349" stopIfTrue="1">
      <formula>AND($G42="",$F42&lt;&gt;"")</formula>
    </cfRule>
  </conditionalFormatting>
  <conditionalFormatting sqref="C42:C46">
    <cfRule type="expression" dxfId="2839" priority="1345" stopIfTrue="1">
      <formula>$C42=""</formula>
    </cfRule>
    <cfRule type="expression" dxfId="2838" priority="1346" stopIfTrue="1">
      <formula>$D42&lt;&gt;""</formula>
    </cfRule>
  </conditionalFormatting>
  <conditionalFormatting sqref="B42:B46">
    <cfRule type="expression" dxfId="2837" priority="1342" stopIfTrue="1">
      <formula>$F42=""</formula>
    </cfRule>
    <cfRule type="expression" dxfId="2836" priority="1343" stopIfTrue="1">
      <formula>#REF!&lt;&gt;""</formula>
    </cfRule>
    <cfRule type="expression" dxfId="2835" priority="1344" stopIfTrue="1">
      <formula>AND($G42="",$F42&lt;&gt;"")</formula>
    </cfRule>
  </conditionalFormatting>
  <conditionalFormatting sqref="B43:B46">
    <cfRule type="expression" dxfId="2834" priority="1339" stopIfTrue="1">
      <formula>$F43=""</formula>
    </cfRule>
    <cfRule type="expression" dxfId="2833" priority="1340" stopIfTrue="1">
      <formula>#REF!&lt;&gt;""</formula>
    </cfRule>
    <cfRule type="expression" dxfId="2832" priority="1341" stopIfTrue="1">
      <formula>AND($G43="",$F43&lt;&gt;"")</formula>
    </cfRule>
  </conditionalFormatting>
  <conditionalFormatting sqref="B43:B46">
    <cfRule type="expression" dxfId="2831" priority="1336" stopIfTrue="1">
      <formula>$F43=""</formula>
    </cfRule>
    <cfRule type="expression" dxfId="2830" priority="1337" stopIfTrue="1">
      <formula>#REF!&lt;&gt;""</formula>
    </cfRule>
    <cfRule type="expression" dxfId="2829" priority="1338" stopIfTrue="1">
      <formula>AND($G43="",$F43&lt;&gt;"")</formula>
    </cfRule>
  </conditionalFormatting>
  <conditionalFormatting sqref="B43:B46">
    <cfRule type="expression" dxfId="2828" priority="1333" stopIfTrue="1">
      <formula>$F43=""</formula>
    </cfRule>
    <cfRule type="expression" dxfId="2827" priority="1334" stopIfTrue="1">
      <formula>#REF!&lt;&gt;""</formula>
    </cfRule>
    <cfRule type="expression" dxfId="2826" priority="1335" stopIfTrue="1">
      <formula>AND($G43="",$F43&lt;&gt;"")</formula>
    </cfRule>
  </conditionalFormatting>
  <conditionalFormatting sqref="B43:B46">
    <cfRule type="expression" dxfId="2825" priority="1330" stopIfTrue="1">
      <formula>$F43=""</formula>
    </cfRule>
    <cfRule type="expression" dxfId="2824" priority="1331" stopIfTrue="1">
      <formula>#REF!&lt;&gt;""</formula>
    </cfRule>
    <cfRule type="expression" dxfId="2823" priority="1332" stopIfTrue="1">
      <formula>AND($G43="",$F43&lt;&gt;"")</formula>
    </cfRule>
  </conditionalFormatting>
  <conditionalFormatting sqref="B42">
    <cfRule type="expression" dxfId="2822" priority="1327" stopIfTrue="1">
      <formula>$F42=""</formula>
    </cfRule>
    <cfRule type="expression" dxfId="2821" priority="1328" stopIfTrue="1">
      <formula>#REF!&lt;&gt;""</formula>
    </cfRule>
    <cfRule type="expression" dxfId="2820" priority="1329" stopIfTrue="1">
      <formula>AND($G42="",$F42&lt;&gt;"")</formula>
    </cfRule>
  </conditionalFormatting>
  <conditionalFormatting sqref="B42">
    <cfRule type="expression" dxfId="2819" priority="1324" stopIfTrue="1">
      <formula>$F42=""</formula>
    </cfRule>
    <cfRule type="expression" dxfId="2818" priority="1325" stopIfTrue="1">
      <formula>#REF!&lt;&gt;""</formula>
    </cfRule>
    <cfRule type="expression" dxfId="2817" priority="1326" stopIfTrue="1">
      <formula>AND($G42="",$F42&lt;&gt;"")</formula>
    </cfRule>
  </conditionalFormatting>
  <conditionalFormatting sqref="B42">
    <cfRule type="expression" dxfId="2816" priority="1321" stopIfTrue="1">
      <formula>$F42=""</formula>
    </cfRule>
    <cfRule type="expression" dxfId="2815" priority="1322" stopIfTrue="1">
      <formula>#REF!&lt;&gt;""</formula>
    </cfRule>
    <cfRule type="expression" dxfId="2814" priority="1323" stopIfTrue="1">
      <formula>AND($G42="",$F42&lt;&gt;"")</formula>
    </cfRule>
  </conditionalFormatting>
  <conditionalFormatting sqref="B42">
    <cfRule type="expression" dxfId="2813" priority="1318" stopIfTrue="1">
      <formula>$F42=""</formula>
    </cfRule>
    <cfRule type="expression" dxfId="2812" priority="1319" stopIfTrue="1">
      <formula>#REF!&lt;&gt;""</formula>
    </cfRule>
    <cfRule type="expression" dxfId="2811" priority="1320" stopIfTrue="1">
      <formula>AND($G42="",$F42&lt;&gt;"")</formula>
    </cfRule>
  </conditionalFormatting>
  <conditionalFormatting sqref="C45:C46">
    <cfRule type="expression" dxfId="2810" priority="1316" stopIfTrue="1">
      <formula>$C45=""</formula>
    </cfRule>
    <cfRule type="expression" dxfId="2809" priority="1317" stopIfTrue="1">
      <formula>$D45&lt;&gt;""</formula>
    </cfRule>
  </conditionalFormatting>
  <conditionalFormatting sqref="B45:B46">
    <cfRule type="expression" dxfId="2808" priority="1313" stopIfTrue="1">
      <formula>$F45=""</formula>
    </cfRule>
    <cfRule type="expression" dxfId="2807" priority="1314" stopIfTrue="1">
      <formula>#REF!&lt;&gt;""</formula>
    </cfRule>
    <cfRule type="expression" dxfId="2806" priority="1315" stopIfTrue="1">
      <formula>AND($G45="",$F45&lt;&gt;"")</formula>
    </cfRule>
  </conditionalFormatting>
  <conditionalFormatting sqref="B45:B46">
    <cfRule type="expression" dxfId="2805" priority="1310" stopIfTrue="1">
      <formula>$F45=""</formula>
    </cfRule>
    <cfRule type="expression" dxfId="2804" priority="1311" stopIfTrue="1">
      <formula>#REF!&lt;&gt;""</formula>
    </cfRule>
    <cfRule type="expression" dxfId="2803" priority="1312" stopIfTrue="1">
      <formula>AND($G45="",$F45&lt;&gt;"")</formula>
    </cfRule>
  </conditionalFormatting>
  <conditionalFormatting sqref="B45:B46">
    <cfRule type="expression" dxfId="2802" priority="1307" stopIfTrue="1">
      <formula>$F45=""</formula>
    </cfRule>
    <cfRule type="expression" dxfId="2801" priority="1308" stopIfTrue="1">
      <formula>#REF!&lt;&gt;""</formula>
    </cfRule>
    <cfRule type="expression" dxfId="2800" priority="1309" stopIfTrue="1">
      <formula>AND($G45="",$F45&lt;&gt;"")</formula>
    </cfRule>
  </conditionalFormatting>
  <conditionalFormatting sqref="B45:B46">
    <cfRule type="expression" dxfId="2799" priority="1304" stopIfTrue="1">
      <formula>$F45=""</formula>
    </cfRule>
    <cfRule type="expression" dxfId="2798" priority="1305" stopIfTrue="1">
      <formula>#REF!&lt;&gt;""</formula>
    </cfRule>
    <cfRule type="expression" dxfId="2797" priority="1306" stopIfTrue="1">
      <formula>AND($G45="",$F45&lt;&gt;"")</formula>
    </cfRule>
  </conditionalFormatting>
  <conditionalFormatting sqref="B45:B46">
    <cfRule type="expression" dxfId="2796" priority="1301" stopIfTrue="1">
      <formula>$F45=""</formula>
    </cfRule>
    <cfRule type="expression" dxfId="2795" priority="1302" stopIfTrue="1">
      <formula>#REF!&lt;&gt;""</formula>
    </cfRule>
    <cfRule type="expression" dxfId="2794" priority="1303" stopIfTrue="1">
      <formula>AND($G45="",$F45&lt;&gt;"")</formula>
    </cfRule>
  </conditionalFormatting>
  <conditionalFormatting sqref="A401">
    <cfRule type="expression" dxfId="2793" priority="1299" stopIfTrue="1">
      <formula>$C401=""</formula>
    </cfRule>
    <cfRule type="expression" dxfId="2792" priority="1300" stopIfTrue="1">
      <formula>$G401&lt;&gt;""</formula>
    </cfRule>
  </conditionalFormatting>
  <conditionalFormatting sqref="A401">
    <cfRule type="expression" dxfId="2791" priority="1297" stopIfTrue="1">
      <formula>$C401=""</formula>
    </cfRule>
    <cfRule type="expression" dxfId="2790" priority="1298" stopIfTrue="1">
      <formula>$E401&lt;&gt;""</formula>
    </cfRule>
  </conditionalFormatting>
  <conditionalFormatting sqref="A402:A403">
    <cfRule type="expression" dxfId="2789" priority="1295" stopIfTrue="1">
      <formula>$C402=""</formula>
    </cfRule>
    <cfRule type="expression" dxfId="2788" priority="1296" stopIfTrue="1">
      <formula>$G402&lt;&gt;""</formula>
    </cfRule>
  </conditionalFormatting>
  <conditionalFormatting sqref="A402:A403">
    <cfRule type="expression" dxfId="2787" priority="1293" stopIfTrue="1">
      <formula>$C402=""</formula>
    </cfRule>
    <cfRule type="expression" dxfId="2786" priority="1294" stopIfTrue="1">
      <formula>$D402&lt;&gt;""</formula>
    </cfRule>
  </conditionalFormatting>
  <conditionalFormatting sqref="D304:H310">
    <cfRule type="expression" dxfId="2785" priority="1291" stopIfTrue="1">
      <formula>$C304=""</formula>
    </cfRule>
    <cfRule type="expression" dxfId="2784" priority="1292" stopIfTrue="1">
      <formula>$G304&lt;&gt;""</formula>
    </cfRule>
  </conditionalFormatting>
  <conditionalFormatting sqref="E304:F310 D305:D307">
    <cfRule type="expression" dxfId="2783" priority="1289" stopIfTrue="1">
      <formula>$C304=""</formula>
    </cfRule>
    <cfRule type="expression" dxfId="2782" priority="1290" stopIfTrue="1">
      <formula>$E304&lt;&gt;""</formula>
    </cfRule>
  </conditionalFormatting>
  <conditionalFormatting sqref="H304:H310">
    <cfRule type="expression" dxfId="2781" priority="1287" stopIfTrue="1">
      <formula>$C304=""</formula>
    </cfRule>
    <cfRule type="expression" dxfId="2780" priority="1288" stopIfTrue="1">
      <formula>$E304&lt;&gt;""</formula>
    </cfRule>
  </conditionalFormatting>
  <conditionalFormatting sqref="A308">
    <cfRule type="expression" dxfId="2779" priority="1285" stopIfTrue="1">
      <formula>$C308=""</formula>
    </cfRule>
    <cfRule type="expression" dxfId="2778" priority="1286" stopIfTrue="1">
      <formula>$G308&lt;&gt;""</formula>
    </cfRule>
  </conditionalFormatting>
  <conditionalFormatting sqref="F304:F310">
    <cfRule type="expression" dxfId="2777" priority="1283" stopIfTrue="1">
      <formula>$D304=""</formula>
    </cfRule>
    <cfRule type="expression" dxfId="2776" priority="1284" stopIfTrue="1">
      <formula>$E304&lt;&gt;""</formula>
    </cfRule>
  </conditionalFormatting>
  <conditionalFormatting sqref="G305:G307">
    <cfRule type="expression" dxfId="2775" priority="1281" stopIfTrue="1">
      <formula>$D305=""</formula>
    </cfRule>
    <cfRule type="expression" dxfId="2774" priority="1282" stopIfTrue="1">
      <formula>$E305&lt;&gt;""</formula>
    </cfRule>
  </conditionalFormatting>
  <conditionalFormatting sqref="A305">
    <cfRule type="expression" dxfId="2773" priority="1279" stopIfTrue="1">
      <formula>$C305=""</formula>
    </cfRule>
    <cfRule type="expression" dxfId="2772" priority="1280" stopIfTrue="1">
      <formula>$G305&lt;&gt;""</formula>
    </cfRule>
  </conditionalFormatting>
  <conditionalFormatting sqref="A305">
    <cfRule type="expression" dxfId="2771" priority="1277" stopIfTrue="1">
      <formula>$C305=""</formula>
    </cfRule>
    <cfRule type="expression" dxfId="2770" priority="1278" stopIfTrue="1">
      <formula>$G305&lt;&gt;""</formula>
    </cfRule>
  </conditionalFormatting>
  <conditionalFormatting sqref="A305">
    <cfRule type="expression" dxfId="2769" priority="1275" stopIfTrue="1">
      <formula>$C305=""</formula>
    </cfRule>
    <cfRule type="expression" dxfId="2768" priority="1276" stopIfTrue="1">
      <formula>$G305&lt;&gt;""</formula>
    </cfRule>
  </conditionalFormatting>
  <conditionalFormatting sqref="G305:G307">
    <cfRule type="expression" dxfId="2767" priority="1273" stopIfTrue="1">
      <formula>$C305=""</formula>
    </cfRule>
    <cfRule type="expression" dxfId="2766" priority="1274" stopIfTrue="1">
      <formula>$E305&lt;&gt;""</formula>
    </cfRule>
  </conditionalFormatting>
  <conditionalFormatting sqref="E305:E307">
    <cfRule type="expression" dxfId="2765" priority="1271" stopIfTrue="1">
      <formula>$D305=""</formula>
    </cfRule>
    <cfRule type="expression" dxfId="2764" priority="1272" stopIfTrue="1">
      <formula>$E305&lt;&gt;""</formula>
    </cfRule>
  </conditionalFormatting>
  <conditionalFormatting sqref="F305:F307">
    <cfRule type="expression" dxfId="2763" priority="1269" stopIfTrue="1">
      <formula>$D305=""</formula>
    </cfRule>
    <cfRule type="expression" dxfId="2762" priority="1270" stopIfTrue="1">
      <formula>$E305&lt;&gt;""</formula>
    </cfRule>
  </conditionalFormatting>
  <conditionalFormatting sqref="D303:H303">
    <cfRule type="expression" dxfId="2761" priority="1267" stopIfTrue="1">
      <formula>$C303=""</formula>
    </cfRule>
    <cfRule type="expression" dxfId="2760" priority="1268" stopIfTrue="1">
      <formula>$G303&lt;&gt;""</formula>
    </cfRule>
  </conditionalFormatting>
  <conditionalFormatting sqref="E303:F303">
    <cfRule type="expression" dxfId="2759" priority="1265" stopIfTrue="1">
      <formula>$C303=""</formula>
    </cfRule>
    <cfRule type="expression" dxfId="2758" priority="1266" stopIfTrue="1">
      <formula>$E303&lt;&gt;""</formula>
    </cfRule>
  </conditionalFormatting>
  <conditionalFormatting sqref="H303">
    <cfRule type="expression" dxfId="2757" priority="1263" stopIfTrue="1">
      <formula>$C303=""</formula>
    </cfRule>
    <cfRule type="expression" dxfId="2756" priority="1264" stopIfTrue="1">
      <formula>$E303&lt;&gt;""</formula>
    </cfRule>
  </conditionalFormatting>
  <conditionalFormatting sqref="F303">
    <cfRule type="expression" dxfId="2755" priority="1261" stopIfTrue="1">
      <formula>$D303=""</formula>
    </cfRule>
    <cfRule type="expression" dxfId="2754" priority="1262" stopIfTrue="1">
      <formula>$E303&lt;&gt;""</formula>
    </cfRule>
  </conditionalFormatting>
  <conditionalFormatting sqref="A381">
    <cfRule type="expression" dxfId="2753" priority="1259" stopIfTrue="1">
      <formula>$C381=""</formula>
    </cfRule>
    <cfRule type="expression" dxfId="2752" priority="1260" stopIfTrue="1">
      <formula>$D381&lt;&gt;""</formula>
    </cfRule>
  </conditionalFormatting>
  <conditionalFormatting sqref="A381">
    <cfRule type="expression" dxfId="2751" priority="1257" stopIfTrue="1">
      <formula>$C381=""</formula>
    </cfRule>
    <cfRule type="expression" dxfId="2750" priority="1258" stopIfTrue="1">
      <formula>$D381&lt;&gt;""</formula>
    </cfRule>
  </conditionalFormatting>
  <conditionalFormatting sqref="A381">
    <cfRule type="expression" dxfId="2749" priority="1255" stopIfTrue="1">
      <formula>$D381=""</formula>
    </cfRule>
    <cfRule type="expression" dxfId="2748" priority="1256" stopIfTrue="1">
      <formula>$E381&lt;&gt;""</formula>
    </cfRule>
  </conditionalFormatting>
  <conditionalFormatting sqref="A381">
    <cfRule type="expression" dxfId="2747" priority="1253" stopIfTrue="1">
      <formula>$D381=""</formula>
    </cfRule>
    <cfRule type="expression" dxfId="2746" priority="1254" stopIfTrue="1">
      <formula>$E381&lt;&gt;""</formula>
    </cfRule>
  </conditionalFormatting>
  <conditionalFormatting sqref="A381">
    <cfRule type="expression" dxfId="2745" priority="1251" stopIfTrue="1">
      <formula>$D381=""</formula>
    </cfRule>
    <cfRule type="expression" dxfId="2744" priority="1252" stopIfTrue="1">
      <formula>$E381&lt;&gt;""</formula>
    </cfRule>
  </conditionalFormatting>
  <conditionalFormatting sqref="A381">
    <cfRule type="expression" dxfId="2743" priority="1249" stopIfTrue="1">
      <formula>$D381=""</formula>
    </cfRule>
    <cfRule type="expression" dxfId="2742" priority="1250" stopIfTrue="1">
      <formula>$E381&lt;&gt;""</formula>
    </cfRule>
  </conditionalFormatting>
  <conditionalFormatting sqref="A378:A380 B376:G380">
    <cfRule type="expression" dxfId="2741" priority="1223" stopIfTrue="1">
      <formula>$C376=""</formula>
    </cfRule>
    <cfRule type="expression" dxfId="2740" priority="1224" stopIfTrue="1">
      <formula>$D376&lt;&gt;""</formula>
    </cfRule>
  </conditionalFormatting>
  <conditionalFormatting sqref="G378:H380">
    <cfRule type="expression" dxfId="2739" priority="1221" stopIfTrue="1">
      <formula>$D378=""</formula>
    </cfRule>
    <cfRule type="expression" dxfId="2738" priority="1222" stopIfTrue="1">
      <formula>$G378&lt;&gt;""</formula>
    </cfRule>
  </conditionalFormatting>
  <conditionalFormatting sqref="A380">
    <cfRule type="expression" dxfId="2737" priority="1219" stopIfTrue="1">
      <formula>$C380=""</formula>
    </cfRule>
    <cfRule type="expression" dxfId="2736" priority="1220" stopIfTrue="1">
      <formula>$D380&lt;&gt;""</formula>
    </cfRule>
  </conditionalFormatting>
  <conditionalFormatting sqref="A380">
    <cfRule type="expression" dxfId="2735" priority="1217" stopIfTrue="1">
      <formula>$C380=""</formula>
    </cfRule>
    <cfRule type="expression" dxfId="2734" priority="1218" stopIfTrue="1">
      <formula>$D380&lt;&gt;""</formula>
    </cfRule>
  </conditionalFormatting>
  <conditionalFormatting sqref="B375:D375">
    <cfRule type="expression" dxfId="2733" priority="1215" stopIfTrue="1">
      <formula>$C375=""</formula>
    </cfRule>
    <cfRule type="expression" dxfId="2732" priority="1216" stopIfTrue="1">
      <formula>$D375&lt;&gt;""</formula>
    </cfRule>
  </conditionalFormatting>
  <conditionalFormatting sqref="A225:A226">
    <cfRule type="expression" dxfId="2731" priority="1202" stopIfTrue="1">
      <formula>$F225=""</formula>
    </cfRule>
    <cfRule type="expression" dxfId="2730" priority="1203" stopIfTrue="1">
      <formula>#REF!&lt;&gt;""</formula>
    </cfRule>
    <cfRule type="expression" dxfId="2729" priority="1204" stopIfTrue="1">
      <formula>AND($G225="",$F225&lt;&gt;"")</formula>
    </cfRule>
  </conditionalFormatting>
  <conditionalFormatting sqref="A225:A226">
    <cfRule type="expression" dxfId="2728" priority="1199" stopIfTrue="1">
      <formula>$F225=""</formula>
    </cfRule>
    <cfRule type="expression" dxfId="2727" priority="1200" stopIfTrue="1">
      <formula>#REF!&lt;&gt;""</formula>
    </cfRule>
    <cfRule type="expression" dxfId="2726" priority="1201" stopIfTrue="1">
      <formula>AND($G225="",$F225&lt;&gt;"")</formula>
    </cfRule>
  </conditionalFormatting>
  <conditionalFormatting sqref="A225:A226">
    <cfRule type="expression" dxfId="2725" priority="1196" stopIfTrue="1">
      <formula>$F225=""</formula>
    </cfRule>
    <cfRule type="expression" dxfId="2724" priority="1197" stopIfTrue="1">
      <formula>#REF!&lt;&gt;""</formula>
    </cfRule>
    <cfRule type="expression" dxfId="2723" priority="1198" stopIfTrue="1">
      <formula>AND($G225="",$F225&lt;&gt;"")</formula>
    </cfRule>
  </conditionalFormatting>
  <conditionalFormatting sqref="A225:A226">
    <cfRule type="expression" dxfId="2722" priority="1193" stopIfTrue="1">
      <formula>$F225=""</formula>
    </cfRule>
    <cfRule type="expression" dxfId="2721" priority="1194" stopIfTrue="1">
      <formula>#REF!&lt;&gt;""</formula>
    </cfRule>
    <cfRule type="expression" dxfId="2720" priority="1195" stopIfTrue="1">
      <formula>AND($G225="",$F225&lt;&gt;"")</formula>
    </cfRule>
  </conditionalFormatting>
  <conditionalFormatting sqref="A225:A226">
    <cfRule type="expression" dxfId="2719" priority="1190" stopIfTrue="1">
      <formula>$F225=""</formula>
    </cfRule>
    <cfRule type="expression" dxfId="2718" priority="1191" stopIfTrue="1">
      <formula>#REF!&lt;&gt;""</formula>
    </cfRule>
    <cfRule type="expression" dxfId="2717" priority="1192" stopIfTrue="1">
      <formula>AND($G225="",$F225&lt;&gt;"")</formula>
    </cfRule>
  </conditionalFormatting>
  <conditionalFormatting sqref="A221">
    <cfRule type="expression" dxfId="2716" priority="1179" stopIfTrue="1">
      <formula>$F221=""</formula>
    </cfRule>
    <cfRule type="expression" dxfId="2715" priority="1180" stopIfTrue="1">
      <formula>#REF!&lt;&gt;""</formula>
    </cfRule>
    <cfRule type="expression" dxfId="2714" priority="1181" stopIfTrue="1">
      <formula>AND($G221="",$F221&lt;&gt;"")</formula>
    </cfRule>
  </conditionalFormatting>
  <conditionalFormatting sqref="A221">
    <cfRule type="expression" dxfId="2713" priority="1176" stopIfTrue="1">
      <formula>$F221=""</formula>
    </cfRule>
    <cfRule type="expression" dxfId="2712" priority="1177" stopIfTrue="1">
      <formula>#REF!&lt;&gt;""</formula>
    </cfRule>
    <cfRule type="expression" dxfId="2711" priority="1178" stopIfTrue="1">
      <formula>AND($G221="",$F221&lt;&gt;"")</formula>
    </cfRule>
  </conditionalFormatting>
  <conditionalFormatting sqref="A221">
    <cfRule type="expression" dxfId="2710" priority="1173" stopIfTrue="1">
      <formula>$F221=""</formula>
    </cfRule>
    <cfRule type="expression" dxfId="2709" priority="1174" stopIfTrue="1">
      <formula>#REF!&lt;&gt;""</formula>
    </cfRule>
    <cfRule type="expression" dxfId="2708" priority="1175" stopIfTrue="1">
      <formula>AND($G221="",$F221&lt;&gt;"")</formula>
    </cfRule>
  </conditionalFormatting>
  <conditionalFormatting sqref="A221">
    <cfRule type="expression" dxfId="2707" priority="1170" stopIfTrue="1">
      <formula>$F221=""</formula>
    </cfRule>
    <cfRule type="expression" dxfId="2706" priority="1171" stopIfTrue="1">
      <formula>#REF!&lt;&gt;""</formula>
    </cfRule>
    <cfRule type="expression" dxfId="2705" priority="1172" stopIfTrue="1">
      <formula>AND($G221="",$F221&lt;&gt;"")</formula>
    </cfRule>
  </conditionalFormatting>
  <conditionalFormatting sqref="A221">
    <cfRule type="expression" dxfId="2704" priority="1167" stopIfTrue="1">
      <formula>$F221=""</formula>
    </cfRule>
    <cfRule type="expression" dxfId="2703" priority="1168" stopIfTrue="1">
      <formula>#REF!&lt;&gt;""</formula>
    </cfRule>
    <cfRule type="expression" dxfId="2702" priority="1169" stopIfTrue="1">
      <formula>AND($G221="",$F221&lt;&gt;"")</formula>
    </cfRule>
  </conditionalFormatting>
  <conditionalFormatting sqref="K234:M234 K233 M233 K231:M232 D231:J240 C238:M240 J235:M240 J232:K232">
    <cfRule type="expression" dxfId="2701" priority="1151" stopIfTrue="1">
      <formula>$D231=""</formula>
    </cfRule>
    <cfRule type="expression" dxfId="2700" priority="1152" stopIfTrue="1">
      <formula>AND($E231="",$D231&lt;&gt;"")</formula>
    </cfRule>
  </conditionalFormatting>
  <conditionalFormatting sqref="A233">
    <cfRule type="expression" dxfId="2699" priority="1136" stopIfTrue="1">
      <formula>$F233=""</formula>
    </cfRule>
    <cfRule type="expression" dxfId="2698" priority="1137" stopIfTrue="1">
      <formula>#REF!&lt;&gt;""</formula>
    </cfRule>
    <cfRule type="expression" dxfId="2697" priority="1138" stopIfTrue="1">
      <formula>AND($G233="",$F233&lt;&gt;"")</formula>
    </cfRule>
  </conditionalFormatting>
  <conditionalFormatting sqref="A233">
    <cfRule type="expression" dxfId="2696" priority="1134" stopIfTrue="1">
      <formula>$C233=""</formula>
    </cfRule>
    <cfRule type="expression" dxfId="2695" priority="1135" stopIfTrue="1">
      <formula>$G233&lt;&gt;""</formula>
    </cfRule>
  </conditionalFormatting>
  <conditionalFormatting sqref="L233:L234">
    <cfRule type="expression" dxfId="2694" priority="989" stopIfTrue="1">
      <formula>$C233=""</formula>
    </cfRule>
    <cfRule type="expression" dxfId="2693" priority="990" stopIfTrue="1">
      <formula>$D233&lt;&gt;""</formula>
    </cfRule>
  </conditionalFormatting>
  <conditionalFormatting sqref="L233:L234">
    <cfRule type="expression" dxfId="2692" priority="987" stopIfTrue="1">
      <formula>$D233=""</formula>
    </cfRule>
    <cfRule type="expression" dxfId="2691" priority="988" stopIfTrue="1">
      <formula>AND($E233="",$D233&lt;&gt;"")</formula>
    </cfRule>
  </conditionalFormatting>
  <conditionalFormatting sqref="L234">
    <cfRule type="expression" dxfId="2690" priority="985" stopIfTrue="1">
      <formula>$D234=""</formula>
    </cfRule>
    <cfRule type="expression" dxfId="2689" priority="986" stopIfTrue="1">
      <formula>AND($E234="",$D234&lt;&gt;"")</formula>
    </cfRule>
  </conditionalFormatting>
  <conditionalFormatting sqref="A232">
    <cfRule type="expression" dxfId="2688" priority="982" stopIfTrue="1">
      <formula>$H232=""</formula>
    </cfRule>
    <cfRule type="expression" dxfId="2687" priority="983" stopIfTrue="1">
      <formula>#REF!&lt;&gt;""</formula>
    </cfRule>
    <cfRule type="expression" dxfId="2686" priority="984" stopIfTrue="1">
      <formula>AND(#REF!="",$H232&lt;&gt;"")</formula>
    </cfRule>
  </conditionalFormatting>
  <conditionalFormatting sqref="A183:A184">
    <cfRule type="expression" dxfId="2685" priority="979" stopIfTrue="1">
      <formula>$H183=""</formula>
    </cfRule>
    <cfRule type="expression" dxfId="2684" priority="980" stopIfTrue="1">
      <formula>#REF!&lt;&gt;""</formula>
    </cfRule>
    <cfRule type="expression" dxfId="2683" priority="981" stopIfTrue="1">
      <formula>AND($I201="",$H183&lt;&gt;"")</formula>
    </cfRule>
  </conditionalFormatting>
  <conditionalFormatting sqref="A231">
    <cfRule type="expression" dxfId="2682" priority="961" stopIfTrue="1">
      <formula>$F231=""</formula>
    </cfRule>
    <cfRule type="expression" dxfId="2681" priority="962" stopIfTrue="1">
      <formula>#REF!&lt;&gt;""</formula>
    </cfRule>
    <cfRule type="expression" dxfId="2680" priority="963" stopIfTrue="1">
      <formula>AND($G231="",$F231&lt;&gt;"")</formula>
    </cfRule>
  </conditionalFormatting>
  <conditionalFormatting sqref="A231">
    <cfRule type="expression" dxfId="2679" priority="958" stopIfTrue="1">
      <formula>$F231=""</formula>
    </cfRule>
    <cfRule type="expression" dxfId="2678" priority="959" stopIfTrue="1">
      <formula>#REF!&lt;&gt;""</formula>
    </cfRule>
    <cfRule type="expression" dxfId="2677" priority="960" stopIfTrue="1">
      <formula>AND($G231="",$F231&lt;&gt;"")</formula>
    </cfRule>
  </conditionalFormatting>
  <conditionalFormatting sqref="A231">
    <cfRule type="expression" dxfId="2676" priority="955" stopIfTrue="1">
      <formula>$F231=""</formula>
    </cfRule>
    <cfRule type="expression" dxfId="2675" priority="956" stopIfTrue="1">
      <formula>#REF!&lt;&gt;""</formula>
    </cfRule>
    <cfRule type="expression" dxfId="2674" priority="957" stopIfTrue="1">
      <formula>AND($G231="",$F231&lt;&gt;"")</formula>
    </cfRule>
  </conditionalFormatting>
  <conditionalFormatting sqref="A183:A184 A231">
    <cfRule type="expression" dxfId="2673" priority="8245" stopIfTrue="1">
      <formula>$H183=""</formula>
    </cfRule>
    <cfRule type="expression" dxfId="2672" priority="8246" stopIfTrue="1">
      <formula>#REF!&lt;&gt;""</formula>
    </cfRule>
    <cfRule type="expression" dxfId="2671" priority="8247" stopIfTrue="1">
      <formula>AND($I196="",$H183&lt;&gt;"")</formula>
    </cfRule>
  </conditionalFormatting>
  <conditionalFormatting sqref="A183:A184">
    <cfRule type="expression" dxfId="2670" priority="8251" stopIfTrue="1">
      <formula>$H183=""</formula>
    </cfRule>
    <cfRule type="expression" dxfId="2669" priority="8252" stopIfTrue="1">
      <formula>#REF!&lt;&gt;""</formula>
    </cfRule>
    <cfRule type="expression" dxfId="2668" priority="8253" stopIfTrue="1">
      <formula>AND($I197="",$H183&lt;&gt;"")</formula>
    </cfRule>
  </conditionalFormatting>
  <conditionalFormatting sqref="B188:F193 H188:L193">
    <cfRule type="expression" dxfId="2667" priority="913" stopIfTrue="1">
      <formula>$C188=""</formula>
    </cfRule>
    <cfRule type="expression" dxfId="2666" priority="914" stopIfTrue="1">
      <formula>$D188&lt;&gt;""</formula>
    </cfRule>
  </conditionalFormatting>
  <conditionalFormatting sqref="B188:B193">
    <cfRule type="expression" dxfId="2665" priority="911" stopIfTrue="1">
      <formula>$C187=""</formula>
    </cfRule>
    <cfRule type="expression" dxfId="2664" priority="912" stopIfTrue="1">
      <formula>$D187&lt;&gt;""</formula>
    </cfRule>
  </conditionalFormatting>
  <conditionalFormatting sqref="B188:L193">
    <cfRule type="expression" dxfId="2663" priority="909" stopIfTrue="1">
      <formula>$C188=""</formula>
    </cfRule>
    <cfRule type="expression" dxfId="2662" priority="910" stopIfTrue="1">
      <formula>$D188&lt;&gt;""</formula>
    </cfRule>
  </conditionalFormatting>
  <conditionalFormatting sqref="B188:B193">
    <cfRule type="expression" dxfId="2661" priority="907" stopIfTrue="1">
      <formula>$C187=""</formula>
    </cfRule>
    <cfRule type="expression" dxfId="2660" priority="908" stopIfTrue="1">
      <formula>$D187&lt;&gt;""</formula>
    </cfRule>
  </conditionalFormatting>
  <conditionalFormatting sqref="H188:I193 B188:F193 J193:K193">
    <cfRule type="expression" dxfId="2659" priority="905" stopIfTrue="1">
      <formula>$C188=""</formula>
    </cfRule>
    <cfRule type="expression" dxfId="2658" priority="906" stopIfTrue="1">
      <formula>$D188&lt;&gt;""</formula>
    </cfRule>
  </conditionalFormatting>
  <conditionalFormatting sqref="B188:L193">
    <cfRule type="expression" dxfId="2657" priority="903" stopIfTrue="1">
      <formula>$C188=""</formula>
    </cfRule>
    <cfRule type="expression" dxfId="2656" priority="904" stopIfTrue="1">
      <formula>$D188&lt;&gt;""</formula>
    </cfRule>
  </conditionalFormatting>
  <conditionalFormatting sqref="B188:B193">
    <cfRule type="expression" dxfId="2655" priority="901" stopIfTrue="1">
      <formula>$C187=""</formula>
    </cfRule>
    <cfRule type="expression" dxfId="2654" priority="902" stopIfTrue="1">
      <formula>$D187&lt;&gt;""</formula>
    </cfRule>
  </conditionalFormatting>
  <conditionalFormatting sqref="B188:I193 J193:K193">
    <cfRule type="expression" dxfId="2653" priority="899" stopIfTrue="1">
      <formula>$C188=""</formula>
    </cfRule>
    <cfRule type="expression" dxfId="2652" priority="900" stopIfTrue="1">
      <formula>$D188&lt;&gt;""</formula>
    </cfRule>
  </conditionalFormatting>
  <conditionalFormatting sqref="H188:I193 B188:F193 J193:K193">
    <cfRule type="expression" dxfId="2651" priority="897" stopIfTrue="1">
      <formula>$C188=""</formula>
    </cfRule>
    <cfRule type="expression" dxfId="2650" priority="898" stopIfTrue="1">
      <formula>$D188&lt;&gt;""</formula>
    </cfRule>
  </conditionalFormatting>
  <conditionalFormatting sqref="H188:I193 B188:F193 J193:K193">
    <cfRule type="expression" dxfId="2649" priority="895" stopIfTrue="1">
      <formula>$C188=""</formula>
    </cfRule>
    <cfRule type="expression" dxfId="2648" priority="896" stopIfTrue="1">
      <formula>$D188&lt;&gt;""</formula>
    </cfRule>
  </conditionalFormatting>
  <conditionalFormatting sqref="A189:A191">
    <cfRule type="expression" dxfId="2647" priority="892" stopIfTrue="1">
      <formula>$F189=""</formula>
    </cfRule>
    <cfRule type="expression" dxfId="2646" priority="893" stopIfTrue="1">
      <formula>#REF!&lt;&gt;""</formula>
    </cfRule>
    <cfRule type="expression" dxfId="2645" priority="894" stopIfTrue="1">
      <formula>AND($G189="",$F189&lt;&gt;"")</formula>
    </cfRule>
  </conditionalFormatting>
  <conditionalFormatting sqref="A189:A190">
    <cfRule type="expression" dxfId="2644" priority="889" stopIfTrue="1">
      <formula>$F189=""</formula>
    </cfRule>
    <cfRule type="expression" dxfId="2643" priority="890" stopIfTrue="1">
      <formula>#REF!&lt;&gt;""</formula>
    </cfRule>
    <cfRule type="expression" dxfId="2642" priority="891" stopIfTrue="1">
      <formula>AND($G189="",$F189&lt;&gt;"")</formula>
    </cfRule>
  </conditionalFormatting>
  <conditionalFormatting sqref="A191">
    <cfRule type="expression" dxfId="2641" priority="886" stopIfTrue="1">
      <formula>$F191=""</formula>
    </cfRule>
    <cfRule type="expression" dxfId="2640" priority="887" stopIfTrue="1">
      <formula>#REF!&lt;&gt;""</formula>
    </cfRule>
    <cfRule type="expression" dxfId="2639" priority="888" stopIfTrue="1">
      <formula>AND($G191="",$F191&lt;&gt;"")</formula>
    </cfRule>
  </conditionalFormatting>
  <conditionalFormatting sqref="A191">
    <cfRule type="expression" dxfId="2638" priority="883" stopIfTrue="1">
      <formula>$F191=""</formula>
    </cfRule>
    <cfRule type="expression" dxfId="2637" priority="884" stopIfTrue="1">
      <formula>#REF!&lt;&gt;""</formula>
    </cfRule>
    <cfRule type="expression" dxfId="2636" priority="885" stopIfTrue="1">
      <formula>AND($G191="",$F191&lt;&gt;"")</formula>
    </cfRule>
  </conditionalFormatting>
  <conditionalFormatting sqref="A191">
    <cfRule type="expression" dxfId="2635" priority="880" stopIfTrue="1">
      <formula>$F191=""</formula>
    </cfRule>
    <cfRule type="expression" dxfId="2634" priority="881" stopIfTrue="1">
      <formula>#REF!&lt;&gt;""</formula>
    </cfRule>
    <cfRule type="expression" dxfId="2633" priority="882" stopIfTrue="1">
      <formula>AND($G191="",$F191&lt;&gt;"")</formula>
    </cfRule>
  </conditionalFormatting>
  <conditionalFormatting sqref="A190">
    <cfRule type="expression" dxfId="2632" priority="877" stopIfTrue="1">
      <formula>$F190=""</formula>
    </cfRule>
    <cfRule type="expression" dxfId="2631" priority="878" stopIfTrue="1">
      <formula>#REF!&lt;&gt;""</formula>
    </cfRule>
    <cfRule type="expression" dxfId="2630" priority="879" stopIfTrue="1">
      <formula>AND($G190="",$F190&lt;&gt;"")</formula>
    </cfRule>
  </conditionalFormatting>
  <conditionalFormatting sqref="A190">
    <cfRule type="expression" dxfId="2629" priority="874" stopIfTrue="1">
      <formula>$F190=""</formula>
    </cfRule>
    <cfRule type="expression" dxfId="2628" priority="875" stopIfTrue="1">
      <formula>#REF!&lt;&gt;""</formula>
    </cfRule>
    <cfRule type="expression" dxfId="2627" priority="876" stopIfTrue="1">
      <formula>AND($G190="",$F190&lt;&gt;"")</formula>
    </cfRule>
  </conditionalFormatting>
  <conditionalFormatting sqref="A190">
    <cfRule type="expression" dxfId="2626" priority="871" stopIfTrue="1">
      <formula>$F190=""</formula>
    </cfRule>
    <cfRule type="expression" dxfId="2625" priority="872" stopIfTrue="1">
      <formula>#REF!&lt;&gt;""</formula>
    </cfRule>
    <cfRule type="expression" dxfId="2624" priority="873" stopIfTrue="1">
      <formula>AND($G190="",$F190&lt;&gt;"")</formula>
    </cfRule>
  </conditionalFormatting>
  <conditionalFormatting sqref="A190">
    <cfRule type="expression" dxfId="2623" priority="868" stopIfTrue="1">
      <formula>$F190=""</formula>
    </cfRule>
    <cfRule type="expression" dxfId="2622" priority="869" stopIfTrue="1">
      <formula>#REF!&lt;&gt;""</formula>
    </cfRule>
    <cfRule type="expression" dxfId="2621" priority="870" stopIfTrue="1">
      <formula>AND($G190="",$F190&lt;&gt;"")</formula>
    </cfRule>
  </conditionalFormatting>
  <conditionalFormatting sqref="A190">
    <cfRule type="expression" dxfId="2620" priority="865" stopIfTrue="1">
      <formula>$F190=""</formula>
    </cfRule>
    <cfRule type="expression" dxfId="2619" priority="866" stopIfTrue="1">
      <formula>#REF!&lt;&gt;""</formula>
    </cfRule>
    <cfRule type="expression" dxfId="2618" priority="867" stopIfTrue="1">
      <formula>AND($G190="",$F190&lt;&gt;"")</formula>
    </cfRule>
  </conditionalFormatting>
  <conditionalFormatting sqref="A190">
    <cfRule type="expression" dxfId="2617" priority="862" stopIfTrue="1">
      <formula>$F190=""</formula>
    </cfRule>
    <cfRule type="expression" dxfId="2616" priority="863" stopIfTrue="1">
      <formula>#REF!&lt;&gt;""</formula>
    </cfRule>
    <cfRule type="expression" dxfId="2615" priority="864" stopIfTrue="1">
      <formula>AND($G190="",$F190&lt;&gt;"")</formula>
    </cfRule>
  </conditionalFormatting>
  <conditionalFormatting sqref="A190">
    <cfRule type="expression" dxfId="2614" priority="859" stopIfTrue="1">
      <formula>$F190=""</formula>
    </cfRule>
    <cfRule type="expression" dxfId="2613" priority="860" stopIfTrue="1">
      <formula>#REF!&lt;&gt;""</formula>
    </cfRule>
    <cfRule type="expression" dxfId="2612" priority="861" stopIfTrue="1">
      <formula>AND($G190="",$F190&lt;&gt;"")</formula>
    </cfRule>
  </conditionalFormatting>
  <conditionalFormatting sqref="A190">
    <cfRule type="expression" dxfId="2611" priority="856" stopIfTrue="1">
      <formula>$F190=""</formula>
    </cfRule>
    <cfRule type="expression" dxfId="2610" priority="857" stopIfTrue="1">
      <formula>#REF!&lt;&gt;""</formula>
    </cfRule>
    <cfRule type="expression" dxfId="2609" priority="858" stopIfTrue="1">
      <formula>AND($G190="",$F190&lt;&gt;"")</formula>
    </cfRule>
  </conditionalFormatting>
  <conditionalFormatting sqref="A190">
    <cfRule type="expression" dxfId="2608" priority="853" stopIfTrue="1">
      <formula>$F190=""</formula>
    </cfRule>
    <cfRule type="expression" dxfId="2607" priority="854" stopIfTrue="1">
      <formula>#REF!&lt;&gt;""</formula>
    </cfRule>
    <cfRule type="expression" dxfId="2606" priority="855" stopIfTrue="1">
      <formula>AND($G190="",$F190&lt;&gt;"")</formula>
    </cfRule>
  </conditionalFormatting>
  <conditionalFormatting sqref="A190">
    <cfRule type="expression" dxfId="2605" priority="850" stopIfTrue="1">
      <formula>$F190=""</formula>
    </cfRule>
    <cfRule type="expression" dxfId="2604" priority="851" stopIfTrue="1">
      <formula>#REF!&lt;&gt;""</formula>
    </cfRule>
    <cfRule type="expression" dxfId="2603" priority="852" stopIfTrue="1">
      <formula>AND($G190="",$F190&lt;&gt;"")</formula>
    </cfRule>
  </conditionalFormatting>
  <conditionalFormatting sqref="A190">
    <cfRule type="expression" dxfId="2602" priority="847" stopIfTrue="1">
      <formula>$F190=""</formula>
    </cfRule>
    <cfRule type="expression" dxfId="2601" priority="848" stopIfTrue="1">
      <formula>#REF!&lt;&gt;""</formula>
    </cfRule>
    <cfRule type="expression" dxfId="2600" priority="849" stopIfTrue="1">
      <formula>AND($G190="",$F190&lt;&gt;"")</formula>
    </cfRule>
  </conditionalFormatting>
  <conditionalFormatting sqref="A190">
    <cfRule type="expression" dxfId="2599" priority="845" stopIfTrue="1">
      <formula>$C190=""</formula>
    </cfRule>
    <cfRule type="expression" dxfId="2598" priority="846" stopIfTrue="1">
      <formula>$G190&lt;&gt;""</formula>
    </cfRule>
  </conditionalFormatting>
  <conditionalFormatting sqref="A190">
    <cfRule type="expression" dxfId="2597" priority="842" stopIfTrue="1">
      <formula>$F190=""</formula>
    </cfRule>
    <cfRule type="expression" dxfId="2596" priority="843" stopIfTrue="1">
      <formula>#REF!&lt;&gt;""</formula>
    </cfRule>
    <cfRule type="expression" dxfId="2595" priority="844" stopIfTrue="1">
      <formula>AND($G190="",$F190&lt;&gt;"")</formula>
    </cfRule>
  </conditionalFormatting>
  <conditionalFormatting sqref="A190">
    <cfRule type="expression" dxfId="2594" priority="839" stopIfTrue="1">
      <formula>$F190=""</formula>
    </cfRule>
    <cfRule type="expression" dxfId="2593" priority="840" stopIfTrue="1">
      <formula>#REF!&lt;&gt;""</formula>
    </cfRule>
    <cfRule type="expression" dxfId="2592" priority="841" stopIfTrue="1">
      <formula>AND($G190="",$F190&lt;&gt;"")</formula>
    </cfRule>
  </conditionalFormatting>
  <conditionalFormatting sqref="A190">
    <cfRule type="expression" dxfId="2591" priority="836" stopIfTrue="1">
      <formula>$F190=""</formula>
    </cfRule>
    <cfRule type="expression" dxfId="2590" priority="837" stopIfTrue="1">
      <formula>#REF!&lt;&gt;""</formula>
    </cfRule>
    <cfRule type="expression" dxfId="2589" priority="838" stopIfTrue="1">
      <formula>AND($G190="",$F190&lt;&gt;"")</formula>
    </cfRule>
  </conditionalFormatting>
  <conditionalFormatting sqref="A190">
    <cfRule type="expression" dxfId="2588" priority="833" stopIfTrue="1">
      <formula>$F190=""</formula>
    </cfRule>
    <cfRule type="expression" dxfId="2587" priority="834" stopIfTrue="1">
      <formula>#REF!&lt;&gt;""</formula>
    </cfRule>
    <cfRule type="expression" dxfId="2586" priority="835" stopIfTrue="1">
      <formula>AND($G190="",$F190&lt;&gt;"")</formula>
    </cfRule>
  </conditionalFormatting>
  <conditionalFormatting sqref="A190">
    <cfRule type="expression" dxfId="2585" priority="831" stopIfTrue="1">
      <formula>$C190=""</formula>
    </cfRule>
    <cfRule type="expression" dxfId="2584" priority="832" stopIfTrue="1">
      <formula>$G190&lt;&gt;""</formula>
    </cfRule>
  </conditionalFormatting>
  <conditionalFormatting sqref="A190">
    <cfRule type="expression" dxfId="2583" priority="828" stopIfTrue="1">
      <formula>$F190=""</formula>
    </cfRule>
    <cfRule type="expression" dxfId="2582" priority="829" stopIfTrue="1">
      <formula>#REF!&lt;&gt;""</formula>
    </cfRule>
    <cfRule type="expression" dxfId="2581" priority="830" stopIfTrue="1">
      <formula>AND($G190="",$F190&lt;&gt;"")</formula>
    </cfRule>
  </conditionalFormatting>
  <conditionalFormatting sqref="A190">
    <cfRule type="expression" dxfId="2580" priority="825" stopIfTrue="1">
      <formula>$F190=""</formula>
    </cfRule>
    <cfRule type="expression" dxfId="2579" priority="826" stopIfTrue="1">
      <formula>#REF!&lt;&gt;""</formula>
    </cfRule>
    <cfRule type="expression" dxfId="2578" priority="827" stopIfTrue="1">
      <formula>AND($G190="",$F190&lt;&gt;"")</formula>
    </cfRule>
  </conditionalFormatting>
  <conditionalFormatting sqref="A190">
    <cfRule type="expression" dxfId="2577" priority="822" stopIfTrue="1">
      <formula>$F190=""</formula>
    </cfRule>
    <cfRule type="expression" dxfId="2576" priority="823" stopIfTrue="1">
      <formula>#REF!&lt;&gt;""</formula>
    </cfRule>
    <cfRule type="expression" dxfId="2575" priority="824" stopIfTrue="1">
      <formula>AND($G190="",$F190&lt;&gt;"")</formula>
    </cfRule>
  </conditionalFormatting>
  <conditionalFormatting sqref="A190">
    <cfRule type="expression" dxfId="2574" priority="819" stopIfTrue="1">
      <formula>$F190=""</formula>
    </cfRule>
    <cfRule type="expression" dxfId="2573" priority="820" stopIfTrue="1">
      <formula>#REF!&lt;&gt;""</formula>
    </cfRule>
    <cfRule type="expression" dxfId="2572" priority="821" stopIfTrue="1">
      <formula>AND($G190="",$F190&lt;&gt;"")</formula>
    </cfRule>
  </conditionalFormatting>
  <conditionalFormatting sqref="A190">
    <cfRule type="expression" dxfId="2571" priority="816" stopIfTrue="1">
      <formula>$F190=""</formula>
    </cfRule>
    <cfRule type="expression" dxfId="2570" priority="817" stopIfTrue="1">
      <formula>#REF!&lt;&gt;""</formula>
    </cfRule>
    <cfRule type="expression" dxfId="2569" priority="818" stopIfTrue="1">
      <formula>AND($G190="",$F190&lt;&gt;"")</formula>
    </cfRule>
  </conditionalFormatting>
  <conditionalFormatting sqref="A190">
    <cfRule type="expression" dxfId="2568" priority="813" stopIfTrue="1">
      <formula>$F190=""</formula>
    </cfRule>
    <cfRule type="expression" dxfId="2567" priority="814" stopIfTrue="1">
      <formula>#REF!&lt;&gt;""</formula>
    </cfRule>
    <cfRule type="expression" dxfId="2566" priority="815" stopIfTrue="1">
      <formula>AND($G190="",$F190&lt;&gt;"")</formula>
    </cfRule>
  </conditionalFormatting>
  <conditionalFormatting sqref="A190">
    <cfRule type="expression" dxfId="2565" priority="810" stopIfTrue="1">
      <formula>$F190=""</formula>
    </cfRule>
    <cfRule type="expression" dxfId="2564" priority="811" stopIfTrue="1">
      <formula>#REF!&lt;&gt;""</formula>
    </cfRule>
    <cfRule type="expression" dxfId="2563" priority="812" stopIfTrue="1">
      <formula>AND($G190="",$F190&lt;&gt;"")</formula>
    </cfRule>
  </conditionalFormatting>
  <conditionalFormatting sqref="A190">
    <cfRule type="expression" dxfId="2562" priority="807" stopIfTrue="1">
      <formula>$F190=""</formula>
    </cfRule>
    <cfRule type="expression" dxfId="2561" priority="808" stopIfTrue="1">
      <formula>#REF!&lt;&gt;""</formula>
    </cfRule>
    <cfRule type="expression" dxfId="2560" priority="809" stopIfTrue="1">
      <formula>AND($G190="",$F190&lt;&gt;"")</formula>
    </cfRule>
  </conditionalFormatting>
  <conditionalFormatting sqref="A190">
    <cfRule type="expression" dxfId="2559" priority="804" stopIfTrue="1">
      <formula>$F190=""</formula>
    </cfRule>
    <cfRule type="expression" dxfId="2558" priority="805" stopIfTrue="1">
      <formula>#REF!&lt;&gt;""</formula>
    </cfRule>
    <cfRule type="expression" dxfId="2557" priority="806" stopIfTrue="1">
      <formula>AND($G190="",$F190&lt;&gt;"")</formula>
    </cfRule>
  </conditionalFormatting>
  <conditionalFormatting sqref="A190">
    <cfRule type="expression" dxfId="2556" priority="802" stopIfTrue="1">
      <formula>$C190=""</formula>
    </cfRule>
    <cfRule type="expression" dxfId="2555" priority="803" stopIfTrue="1">
      <formula>$G190&lt;&gt;""</formula>
    </cfRule>
  </conditionalFormatting>
  <conditionalFormatting sqref="A190">
    <cfRule type="expression" dxfId="2554" priority="799" stopIfTrue="1">
      <formula>$F190=""</formula>
    </cfRule>
    <cfRule type="expression" dxfId="2553" priority="800" stopIfTrue="1">
      <formula>#REF!&lt;&gt;""</formula>
    </cfRule>
    <cfRule type="expression" dxfId="2552" priority="801" stopIfTrue="1">
      <formula>AND($G190="",$F190&lt;&gt;"")</formula>
    </cfRule>
  </conditionalFormatting>
  <conditionalFormatting sqref="A190">
    <cfRule type="expression" dxfId="2551" priority="796" stopIfTrue="1">
      <formula>$F190=""</formula>
    </cfRule>
    <cfRule type="expression" dxfId="2550" priority="797" stopIfTrue="1">
      <formula>#REF!&lt;&gt;""</formula>
    </cfRule>
    <cfRule type="expression" dxfId="2549" priority="798" stopIfTrue="1">
      <formula>AND($G190="",$F190&lt;&gt;"")</formula>
    </cfRule>
  </conditionalFormatting>
  <conditionalFormatting sqref="A190">
    <cfRule type="expression" dxfId="2548" priority="793" stopIfTrue="1">
      <formula>$F190=""</formula>
    </cfRule>
    <cfRule type="expression" dxfId="2547" priority="794" stopIfTrue="1">
      <formula>#REF!&lt;&gt;""</formula>
    </cfRule>
    <cfRule type="expression" dxfId="2546" priority="795" stopIfTrue="1">
      <formula>AND($G190="",$F190&lt;&gt;"")</formula>
    </cfRule>
  </conditionalFormatting>
  <conditionalFormatting sqref="A190">
    <cfRule type="expression" dxfId="2545" priority="790" stopIfTrue="1">
      <formula>$F190=""</formula>
    </cfRule>
    <cfRule type="expression" dxfId="2544" priority="791" stopIfTrue="1">
      <formula>#REF!&lt;&gt;""</formula>
    </cfRule>
    <cfRule type="expression" dxfId="2543" priority="792" stopIfTrue="1">
      <formula>AND($G190="",$F190&lt;&gt;"")</formula>
    </cfRule>
  </conditionalFormatting>
  <conditionalFormatting sqref="A190">
    <cfRule type="expression" dxfId="2542" priority="787" stopIfTrue="1">
      <formula>$F190=""</formula>
    </cfRule>
    <cfRule type="expression" dxfId="2541" priority="788" stopIfTrue="1">
      <formula>#REF!&lt;&gt;""</formula>
    </cfRule>
    <cfRule type="expression" dxfId="2540" priority="789" stopIfTrue="1">
      <formula>AND($G190="",$F190&lt;&gt;"")</formula>
    </cfRule>
  </conditionalFormatting>
  <conditionalFormatting sqref="A190">
    <cfRule type="expression" dxfId="2539" priority="785" stopIfTrue="1">
      <formula>$C190=""</formula>
    </cfRule>
    <cfRule type="expression" dxfId="2538" priority="786" stopIfTrue="1">
      <formula>$G190&lt;&gt;""</formula>
    </cfRule>
  </conditionalFormatting>
  <conditionalFormatting sqref="A190">
    <cfRule type="expression" dxfId="2537" priority="782" stopIfTrue="1">
      <formula>$F190=""</formula>
    </cfRule>
    <cfRule type="expression" dxfId="2536" priority="783" stopIfTrue="1">
      <formula>#REF!&lt;&gt;""</formula>
    </cfRule>
    <cfRule type="expression" dxfId="2535" priority="784" stopIfTrue="1">
      <formula>AND($G190="",$F190&lt;&gt;"")</formula>
    </cfRule>
  </conditionalFormatting>
  <conditionalFormatting sqref="A190">
    <cfRule type="expression" dxfId="2534" priority="779" stopIfTrue="1">
      <formula>$F190=""</formula>
    </cfRule>
    <cfRule type="expression" dxfId="2533" priority="780" stopIfTrue="1">
      <formula>#REF!&lt;&gt;""</formula>
    </cfRule>
    <cfRule type="expression" dxfId="2532" priority="781" stopIfTrue="1">
      <formula>AND($G190="",$F190&lt;&gt;"")</formula>
    </cfRule>
  </conditionalFormatting>
  <conditionalFormatting sqref="A190">
    <cfRule type="expression" dxfId="2531" priority="776" stopIfTrue="1">
      <formula>$F190=""</formula>
    </cfRule>
    <cfRule type="expression" dxfId="2530" priority="777" stopIfTrue="1">
      <formula>#REF!&lt;&gt;""</formula>
    </cfRule>
    <cfRule type="expression" dxfId="2529" priority="778" stopIfTrue="1">
      <formula>AND($G190="",$F190&lt;&gt;"")</formula>
    </cfRule>
  </conditionalFormatting>
  <conditionalFormatting sqref="A190">
    <cfRule type="expression" dxfId="2528" priority="773" stopIfTrue="1">
      <formula>$F190=""</formula>
    </cfRule>
    <cfRule type="expression" dxfId="2527" priority="774" stopIfTrue="1">
      <formula>#REF!&lt;&gt;""</formula>
    </cfRule>
    <cfRule type="expression" dxfId="2526" priority="775" stopIfTrue="1">
      <formula>AND($G190="",$F190&lt;&gt;"")</formula>
    </cfRule>
  </conditionalFormatting>
  <conditionalFormatting sqref="A190">
    <cfRule type="expression" dxfId="2525" priority="771" stopIfTrue="1">
      <formula>$C190=""</formula>
    </cfRule>
    <cfRule type="expression" dxfId="2524" priority="772" stopIfTrue="1">
      <formula>$G190&lt;&gt;""</formula>
    </cfRule>
  </conditionalFormatting>
  <conditionalFormatting sqref="A190">
    <cfRule type="expression" dxfId="2523" priority="768" stopIfTrue="1">
      <formula>$F190=""</formula>
    </cfRule>
    <cfRule type="expression" dxfId="2522" priority="769" stopIfTrue="1">
      <formula>#REF!&lt;&gt;""</formula>
    </cfRule>
    <cfRule type="expression" dxfId="2521" priority="770" stopIfTrue="1">
      <formula>AND($G190="",$F190&lt;&gt;"")</formula>
    </cfRule>
  </conditionalFormatting>
  <conditionalFormatting sqref="A190">
    <cfRule type="expression" dxfId="2520" priority="765" stopIfTrue="1">
      <formula>$F190=""</formula>
    </cfRule>
    <cfRule type="expression" dxfId="2519" priority="766" stopIfTrue="1">
      <formula>#REF!&lt;&gt;""</formula>
    </cfRule>
    <cfRule type="expression" dxfId="2518" priority="767" stopIfTrue="1">
      <formula>AND($G190="",$F190&lt;&gt;"")</formula>
    </cfRule>
  </conditionalFormatting>
  <conditionalFormatting sqref="A190">
    <cfRule type="expression" dxfId="2517" priority="762" stopIfTrue="1">
      <formula>$F190=""</formula>
    </cfRule>
    <cfRule type="expression" dxfId="2516" priority="763" stopIfTrue="1">
      <formula>#REF!&lt;&gt;""</formula>
    </cfRule>
    <cfRule type="expression" dxfId="2515" priority="764" stopIfTrue="1">
      <formula>AND($G190="",$F190&lt;&gt;"")</formula>
    </cfRule>
  </conditionalFormatting>
  <conditionalFormatting sqref="A190">
    <cfRule type="expression" dxfId="2514" priority="759" stopIfTrue="1">
      <formula>$F190=""</formula>
    </cfRule>
    <cfRule type="expression" dxfId="2513" priority="760" stopIfTrue="1">
      <formula>#REF!&lt;&gt;""</formula>
    </cfRule>
    <cfRule type="expression" dxfId="2512" priority="761" stopIfTrue="1">
      <formula>AND($G190="",$F190&lt;&gt;"")</formula>
    </cfRule>
  </conditionalFormatting>
  <conditionalFormatting sqref="A190">
    <cfRule type="expression" dxfId="2511" priority="756" stopIfTrue="1">
      <formula>$F190=""</formula>
    </cfRule>
    <cfRule type="expression" dxfId="2510" priority="757" stopIfTrue="1">
      <formula>#REF!&lt;&gt;""</formula>
    </cfRule>
    <cfRule type="expression" dxfId="2509" priority="758" stopIfTrue="1">
      <formula>AND($G190="",$F190&lt;&gt;"")</formula>
    </cfRule>
  </conditionalFormatting>
  <conditionalFormatting sqref="A190">
    <cfRule type="expression" dxfId="2508" priority="753" stopIfTrue="1">
      <formula>$F190=""</formula>
    </cfRule>
    <cfRule type="expression" dxfId="2507" priority="754" stopIfTrue="1">
      <formula>#REF!&lt;&gt;""</formula>
    </cfRule>
    <cfRule type="expression" dxfId="2506" priority="755" stopIfTrue="1">
      <formula>AND($G190="",$F190&lt;&gt;"")</formula>
    </cfRule>
  </conditionalFormatting>
  <conditionalFormatting sqref="A190">
    <cfRule type="expression" dxfId="2505" priority="751" stopIfTrue="1">
      <formula>$C190=""</formula>
    </cfRule>
    <cfRule type="expression" dxfId="2504" priority="752" stopIfTrue="1">
      <formula>$G190&lt;&gt;""</formula>
    </cfRule>
  </conditionalFormatting>
  <conditionalFormatting sqref="A190">
    <cfRule type="expression" dxfId="2503" priority="748" stopIfTrue="1">
      <formula>$F190=""</formula>
    </cfRule>
    <cfRule type="expression" dxfId="2502" priority="749" stopIfTrue="1">
      <formula>#REF!&lt;&gt;""</formula>
    </cfRule>
    <cfRule type="expression" dxfId="2501" priority="750" stopIfTrue="1">
      <formula>AND($G190="",$F190&lt;&gt;"")</formula>
    </cfRule>
  </conditionalFormatting>
  <conditionalFormatting sqref="A190">
    <cfRule type="expression" dxfId="2500" priority="745" stopIfTrue="1">
      <formula>$F190=""</formula>
    </cfRule>
    <cfRule type="expression" dxfId="2499" priority="746" stopIfTrue="1">
      <formula>#REF!&lt;&gt;""</formula>
    </cfRule>
    <cfRule type="expression" dxfId="2498" priority="747" stopIfTrue="1">
      <formula>AND($G190="",$F190&lt;&gt;"")</formula>
    </cfRule>
  </conditionalFormatting>
  <conditionalFormatting sqref="A190">
    <cfRule type="expression" dxfId="2497" priority="742" stopIfTrue="1">
      <formula>$F190=""</formula>
    </cfRule>
    <cfRule type="expression" dxfId="2496" priority="743" stopIfTrue="1">
      <formula>#REF!&lt;&gt;""</formula>
    </cfRule>
    <cfRule type="expression" dxfId="2495" priority="744" stopIfTrue="1">
      <formula>AND($G190="",$F190&lt;&gt;"")</formula>
    </cfRule>
  </conditionalFormatting>
  <conditionalFormatting sqref="A190">
    <cfRule type="expression" dxfId="2494" priority="739" stopIfTrue="1">
      <formula>$F190=""</formula>
    </cfRule>
    <cfRule type="expression" dxfId="2493" priority="740" stopIfTrue="1">
      <formula>#REF!&lt;&gt;""</formula>
    </cfRule>
    <cfRule type="expression" dxfId="2492" priority="741" stopIfTrue="1">
      <formula>AND($G190="",$F190&lt;&gt;"")</formula>
    </cfRule>
  </conditionalFormatting>
  <conditionalFormatting sqref="A190">
    <cfRule type="expression" dxfId="2491" priority="737" stopIfTrue="1">
      <formula>$C190=""</formula>
    </cfRule>
    <cfRule type="expression" dxfId="2490" priority="738" stopIfTrue="1">
      <formula>$G190&lt;&gt;""</formula>
    </cfRule>
  </conditionalFormatting>
  <conditionalFormatting sqref="A190">
    <cfRule type="expression" dxfId="2489" priority="734" stopIfTrue="1">
      <formula>$F190=""</formula>
    </cfRule>
    <cfRule type="expression" dxfId="2488" priority="735" stopIfTrue="1">
      <formula>#REF!&lt;&gt;""</formula>
    </cfRule>
    <cfRule type="expression" dxfId="2487" priority="736" stopIfTrue="1">
      <formula>AND($G190="",$F190&lt;&gt;"")</formula>
    </cfRule>
  </conditionalFormatting>
  <conditionalFormatting sqref="A190">
    <cfRule type="expression" dxfId="2486" priority="731" stopIfTrue="1">
      <formula>$F190=""</formula>
    </cfRule>
    <cfRule type="expression" dxfId="2485" priority="732" stopIfTrue="1">
      <formula>#REF!&lt;&gt;""</formula>
    </cfRule>
    <cfRule type="expression" dxfId="2484" priority="733" stopIfTrue="1">
      <formula>AND($G190="",$F190&lt;&gt;"")</formula>
    </cfRule>
  </conditionalFormatting>
  <conditionalFormatting sqref="A190">
    <cfRule type="expression" dxfId="2483" priority="728" stopIfTrue="1">
      <formula>$F190=""</formula>
    </cfRule>
    <cfRule type="expression" dxfId="2482" priority="729" stopIfTrue="1">
      <formula>#REF!&lt;&gt;""</formula>
    </cfRule>
    <cfRule type="expression" dxfId="2481" priority="730" stopIfTrue="1">
      <formula>AND($G190="",$F190&lt;&gt;"")</formula>
    </cfRule>
  </conditionalFormatting>
  <conditionalFormatting sqref="A190">
    <cfRule type="expression" dxfId="2480" priority="725" stopIfTrue="1">
      <formula>$F190=""</formula>
    </cfRule>
    <cfRule type="expression" dxfId="2479" priority="726" stopIfTrue="1">
      <formula>#REF!&lt;&gt;""</formula>
    </cfRule>
    <cfRule type="expression" dxfId="2478" priority="727" stopIfTrue="1">
      <formula>AND($G190="",$F190&lt;&gt;"")</formula>
    </cfRule>
  </conditionalFormatting>
  <conditionalFormatting sqref="A190">
    <cfRule type="expression" dxfId="2477" priority="723" stopIfTrue="1">
      <formula>$C190=""</formula>
    </cfRule>
    <cfRule type="expression" dxfId="2476" priority="724" stopIfTrue="1">
      <formula>$E190&lt;&gt;""</formula>
    </cfRule>
  </conditionalFormatting>
  <conditionalFormatting sqref="A190">
    <cfRule type="expression" dxfId="2475" priority="721" stopIfTrue="1">
      <formula>$C190=""</formula>
    </cfRule>
    <cfRule type="expression" dxfId="2474" priority="722" stopIfTrue="1">
      <formula>$E190&lt;&gt;""</formula>
    </cfRule>
  </conditionalFormatting>
  <conditionalFormatting sqref="A190">
    <cfRule type="expression" dxfId="2473" priority="719" stopIfTrue="1">
      <formula>$C190=""</formula>
    </cfRule>
    <cfRule type="expression" dxfId="2472" priority="720" stopIfTrue="1">
      <formula>$G190&lt;&gt;""</formula>
    </cfRule>
  </conditionalFormatting>
  <conditionalFormatting sqref="A190">
    <cfRule type="expression" dxfId="2471" priority="717" stopIfTrue="1">
      <formula>$C190=""</formula>
    </cfRule>
    <cfRule type="expression" dxfId="2470" priority="718" stopIfTrue="1">
      <formula>$E190&lt;&gt;""</formula>
    </cfRule>
  </conditionalFormatting>
  <conditionalFormatting sqref="A190">
    <cfRule type="expression" dxfId="2469" priority="715" stopIfTrue="1">
      <formula>$C190=""</formula>
    </cfRule>
    <cfRule type="expression" dxfId="2468" priority="716" stopIfTrue="1">
      <formula>$E190&lt;&gt;""</formula>
    </cfRule>
  </conditionalFormatting>
  <conditionalFormatting sqref="A190">
    <cfRule type="expression" dxfId="2467" priority="713" stopIfTrue="1">
      <formula>$C190=""</formula>
    </cfRule>
    <cfRule type="expression" dxfId="2466" priority="714" stopIfTrue="1">
      <formula>$G190&lt;&gt;""</formula>
    </cfRule>
  </conditionalFormatting>
  <conditionalFormatting sqref="A190">
    <cfRule type="expression" dxfId="2465" priority="711" stopIfTrue="1">
      <formula>$C190=""</formula>
    </cfRule>
    <cfRule type="expression" dxfId="2464" priority="712" stopIfTrue="1">
      <formula>$E190&lt;&gt;""</formula>
    </cfRule>
  </conditionalFormatting>
  <conditionalFormatting sqref="A190">
    <cfRule type="expression" dxfId="2463" priority="709" stopIfTrue="1">
      <formula>$C190=""</formula>
    </cfRule>
    <cfRule type="expression" dxfId="2462" priority="710" stopIfTrue="1">
      <formula>$E190&lt;&gt;""</formula>
    </cfRule>
  </conditionalFormatting>
  <conditionalFormatting sqref="A190">
    <cfRule type="expression" dxfId="2461" priority="706" stopIfTrue="1">
      <formula>$F190=""</formula>
    </cfRule>
    <cfRule type="expression" dxfId="2460" priority="707" stopIfTrue="1">
      <formula>#REF!&lt;&gt;""</formula>
    </cfRule>
    <cfRule type="expression" dxfId="2459" priority="708" stopIfTrue="1">
      <formula>AND($G190="",$F190&lt;&gt;"")</formula>
    </cfRule>
  </conditionalFormatting>
  <conditionalFormatting sqref="A190">
    <cfRule type="expression" dxfId="2458" priority="703" stopIfTrue="1">
      <formula>$F190=""</formula>
    </cfRule>
    <cfRule type="expression" dxfId="2457" priority="704" stopIfTrue="1">
      <formula>#REF!&lt;&gt;""</formula>
    </cfRule>
    <cfRule type="expression" dxfId="2456" priority="705" stopIfTrue="1">
      <formula>AND($G190="",$F190&lt;&gt;"")</formula>
    </cfRule>
  </conditionalFormatting>
  <conditionalFormatting sqref="A190">
    <cfRule type="expression" dxfId="2455" priority="701" stopIfTrue="1">
      <formula>$C190=""</formula>
    </cfRule>
    <cfRule type="expression" dxfId="2454" priority="702" stopIfTrue="1">
      <formula>$G190&lt;&gt;""</formula>
    </cfRule>
  </conditionalFormatting>
  <conditionalFormatting sqref="A190">
    <cfRule type="expression" dxfId="2453" priority="698" stopIfTrue="1">
      <formula>$F190=""</formula>
    </cfRule>
    <cfRule type="expression" dxfId="2452" priority="699" stopIfTrue="1">
      <formula>#REF!&lt;&gt;""</formula>
    </cfRule>
    <cfRule type="expression" dxfId="2451" priority="700" stopIfTrue="1">
      <formula>AND($G190="",$F190&lt;&gt;"")</formula>
    </cfRule>
  </conditionalFormatting>
  <conditionalFormatting sqref="A190">
    <cfRule type="expression" dxfId="2450" priority="695" stopIfTrue="1">
      <formula>$F190=""</formula>
    </cfRule>
    <cfRule type="expression" dxfId="2449" priority="696" stopIfTrue="1">
      <formula>#REF!&lt;&gt;""</formula>
    </cfRule>
    <cfRule type="expression" dxfId="2448" priority="697" stopIfTrue="1">
      <formula>AND($G190="",$F190&lt;&gt;"")</formula>
    </cfRule>
  </conditionalFormatting>
  <conditionalFormatting sqref="A190">
    <cfRule type="expression" dxfId="2447" priority="692" stopIfTrue="1">
      <formula>$F190=""</formula>
    </cfRule>
    <cfRule type="expression" dxfId="2446" priority="693" stopIfTrue="1">
      <formula>#REF!&lt;&gt;""</formula>
    </cfRule>
    <cfRule type="expression" dxfId="2445" priority="694" stopIfTrue="1">
      <formula>AND($G190="",$F190&lt;&gt;"")</formula>
    </cfRule>
  </conditionalFormatting>
  <conditionalFormatting sqref="A190">
    <cfRule type="expression" dxfId="2444" priority="689" stopIfTrue="1">
      <formula>$F190=""</formula>
    </cfRule>
    <cfRule type="expression" dxfId="2443" priority="690" stopIfTrue="1">
      <formula>#REF!&lt;&gt;""</formula>
    </cfRule>
    <cfRule type="expression" dxfId="2442" priority="691" stopIfTrue="1">
      <formula>AND($G190="",$F190&lt;&gt;"")</formula>
    </cfRule>
  </conditionalFormatting>
  <conditionalFormatting sqref="A190">
    <cfRule type="expression" dxfId="2441" priority="687" stopIfTrue="1">
      <formula>$C190=""</formula>
    </cfRule>
    <cfRule type="expression" dxfId="2440" priority="688" stopIfTrue="1">
      <formula>$G190&lt;&gt;""</formula>
    </cfRule>
  </conditionalFormatting>
  <conditionalFormatting sqref="A190">
    <cfRule type="expression" dxfId="2439" priority="684" stopIfTrue="1">
      <formula>$F190=""</formula>
    </cfRule>
    <cfRule type="expression" dxfId="2438" priority="685" stopIfTrue="1">
      <formula>#REF!&lt;&gt;""</formula>
    </cfRule>
    <cfRule type="expression" dxfId="2437" priority="686" stopIfTrue="1">
      <formula>AND($G190="",$F190&lt;&gt;"")</formula>
    </cfRule>
  </conditionalFormatting>
  <conditionalFormatting sqref="A190">
    <cfRule type="expression" dxfId="2436" priority="681" stopIfTrue="1">
      <formula>$F190=""</formula>
    </cfRule>
    <cfRule type="expression" dxfId="2435" priority="682" stopIfTrue="1">
      <formula>#REF!&lt;&gt;""</formula>
    </cfRule>
    <cfRule type="expression" dxfId="2434" priority="683" stopIfTrue="1">
      <formula>AND($G190="",$F190&lt;&gt;"")</formula>
    </cfRule>
  </conditionalFormatting>
  <conditionalFormatting sqref="A190">
    <cfRule type="expression" dxfId="2433" priority="678" stopIfTrue="1">
      <formula>$F190=""</formula>
    </cfRule>
    <cfRule type="expression" dxfId="2432" priority="679" stopIfTrue="1">
      <formula>#REF!&lt;&gt;""</formula>
    </cfRule>
    <cfRule type="expression" dxfId="2431" priority="680" stopIfTrue="1">
      <formula>AND($G190="",$F190&lt;&gt;"")</formula>
    </cfRule>
  </conditionalFormatting>
  <conditionalFormatting sqref="A190">
    <cfRule type="expression" dxfId="2430" priority="675" stopIfTrue="1">
      <formula>$F190=""</formula>
    </cfRule>
    <cfRule type="expression" dxfId="2429" priority="676" stopIfTrue="1">
      <formula>#REF!&lt;&gt;""</formula>
    </cfRule>
    <cfRule type="expression" dxfId="2428" priority="677" stopIfTrue="1">
      <formula>AND($G190="",$F190&lt;&gt;"")</formula>
    </cfRule>
  </conditionalFormatting>
  <conditionalFormatting sqref="A190">
    <cfRule type="expression" dxfId="2427" priority="673" stopIfTrue="1">
      <formula>$C190=""</formula>
    </cfRule>
    <cfRule type="expression" dxfId="2426" priority="674" stopIfTrue="1">
      <formula>$G190&lt;&gt;""</formula>
    </cfRule>
  </conditionalFormatting>
  <conditionalFormatting sqref="A190">
    <cfRule type="expression" dxfId="2425" priority="671" stopIfTrue="1">
      <formula>$C190=""</formula>
    </cfRule>
    <cfRule type="expression" dxfId="2424" priority="672" stopIfTrue="1">
      <formula>$E190&lt;&gt;""</formula>
    </cfRule>
  </conditionalFormatting>
  <conditionalFormatting sqref="A190">
    <cfRule type="expression" dxfId="2423" priority="669" stopIfTrue="1">
      <formula>$C190=""</formula>
    </cfRule>
    <cfRule type="expression" dxfId="2422" priority="670" stopIfTrue="1">
      <formula>$E190&lt;&gt;""</formula>
    </cfRule>
  </conditionalFormatting>
  <conditionalFormatting sqref="A190">
    <cfRule type="expression" dxfId="2421" priority="667" stopIfTrue="1">
      <formula>$C190=""</formula>
    </cfRule>
    <cfRule type="expression" dxfId="2420" priority="668" stopIfTrue="1">
      <formula>$G190&lt;&gt;""</formula>
    </cfRule>
  </conditionalFormatting>
  <conditionalFormatting sqref="A190">
    <cfRule type="expression" dxfId="2419" priority="665" stopIfTrue="1">
      <formula>$C190=""</formula>
    </cfRule>
    <cfRule type="expression" dxfId="2418" priority="666" stopIfTrue="1">
      <formula>$E190&lt;&gt;""</formula>
    </cfRule>
  </conditionalFormatting>
  <conditionalFormatting sqref="A190">
    <cfRule type="expression" dxfId="2417" priority="663" stopIfTrue="1">
      <formula>$C190=""</formula>
    </cfRule>
    <cfRule type="expression" dxfId="2416" priority="664" stopIfTrue="1">
      <formula>$E190&lt;&gt;""</formula>
    </cfRule>
  </conditionalFormatting>
  <conditionalFormatting sqref="A190">
    <cfRule type="expression" dxfId="2415" priority="660" stopIfTrue="1">
      <formula>$F190=""</formula>
    </cfRule>
    <cfRule type="expression" dxfId="2414" priority="661" stopIfTrue="1">
      <formula>#REF!&lt;&gt;""</formula>
    </cfRule>
    <cfRule type="expression" dxfId="2413" priority="662" stopIfTrue="1">
      <formula>AND($G190="",$F190&lt;&gt;"")</formula>
    </cfRule>
  </conditionalFormatting>
  <conditionalFormatting sqref="A190">
    <cfRule type="expression" dxfId="2412" priority="657" stopIfTrue="1">
      <formula>$F190=""</formula>
    </cfRule>
    <cfRule type="expression" dxfId="2411" priority="658" stopIfTrue="1">
      <formula>#REF!&lt;&gt;""</formula>
    </cfRule>
    <cfRule type="expression" dxfId="2410" priority="659" stopIfTrue="1">
      <formula>AND($G190="",$F190&lt;&gt;"")</formula>
    </cfRule>
  </conditionalFormatting>
  <conditionalFormatting sqref="A190">
    <cfRule type="expression" dxfId="2409" priority="654" stopIfTrue="1">
      <formula>$F190=""</formula>
    </cfRule>
    <cfRule type="expression" dxfId="2408" priority="655" stopIfTrue="1">
      <formula>#REF!&lt;&gt;""</formula>
    </cfRule>
    <cfRule type="expression" dxfId="2407" priority="656" stopIfTrue="1">
      <formula>AND($G190="",$F190&lt;&gt;"")</formula>
    </cfRule>
  </conditionalFormatting>
  <conditionalFormatting sqref="A190">
    <cfRule type="expression" dxfId="2406" priority="651" stopIfTrue="1">
      <formula>$F190=""</formula>
    </cfRule>
    <cfRule type="expression" dxfId="2405" priority="652" stopIfTrue="1">
      <formula>#REF!&lt;&gt;""</formula>
    </cfRule>
    <cfRule type="expression" dxfId="2404" priority="653" stopIfTrue="1">
      <formula>AND($G190="",$F190&lt;&gt;"")</formula>
    </cfRule>
  </conditionalFormatting>
  <conditionalFormatting sqref="A190">
    <cfRule type="expression" dxfId="2403" priority="648" stopIfTrue="1">
      <formula>$F190=""</formula>
    </cfRule>
    <cfRule type="expression" dxfId="2402" priority="649" stopIfTrue="1">
      <formula>#REF!&lt;&gt;""</formula>
    </cfRule>
    <cfRule type="expression" dxfId="2401" priority="650" stopIfTrue="1">
      <formula>AND($G190="",$F190&lt;&gt;"")</formula>
    </cfRule>
  </conditionalFormatting>
  <conditionalFormatting sqref="A190">
    <cfRule type="expression" dxfId="2400" priority="645" stopIfTrue="1">
      <formula>$F190=""</formula>
    </cfRule>
    <cfRule type="expression" dxfId="2399" priority="646" stopIfTrue="1">
      <formula>#REF!&lt;&gt;""</formula>
    </cfRule>
    <cfRule type="expression" dxfId="2398" priority="647" stopIfTrue="1">
      <formula>AND($G190="",$F190&lt;&gt;"")</formula>
    </cfRule>
  </conditionalFormatting>
  <conditionalFormatting sqref="A190">
    <cfRule type="expression" dxfId="2397" priority="642" stopIfTrue="1">
      <formula>$F190=""</formula>
    </cfRule>
    <cfRule type="expression" dxfId="2396" priority="643" stopIfTrue="1">
      <formula>#REF!&lt;&gt;""</formula>
    </cfRule>
    <cfRule type="expression" dxfId="2395" priority="644" stopIfTrue="1">
      <formula>AND($G190="",$F190&lt;&gt;"")</formula>
    </cfRule>
  </conditionalFormatting>
  <conditionalFormatting sqref="A190">
    <cfRule type="expression" dxfId="2394" priority="639" stopIfTrue="1">
      <formula>$F190=""</formula>
    </cfRule>
    <cfRule type="expression" dxfId="2393" priority="640" stopIfTrue="1">
      <formula>#REF!&lt;&gt;""</formula>
    </cfRule>
    <cfRule type="expression" dxfId="2392" priority="641" stopIfTrue="1">
      <formula>AND($G190="",$F190&lt;&gt;"")</formula>
    </cfRule>
  </conditionalFormatting>
  <conditionalFormatting sqref="A190">
    <cfRule type="expression" dxfId="2391" priority="636" stopIfTrue="1">
      <formula>$F190=""</formula>
    </cfRule>
    <cfRule type="expression" dxfId="2390" priority="637" stopIfTrue="1">
      <formula>#REF!&lt;&gt;""</formula>
    </cfRule>
    <cfRule type="expression" dxfId="2389" priority="638" stopIfTrue="1">
      <formula>AND($G190="",$F190&lt;&gt;"")</formula>
    </cfRule>
  </conditionalFormatting>
  <conditionalFormatting sqref="A190">
    <cfRule type="expression" dxfId="2388" priority="633" stopIfTrue="1">
      <formula>$F190=""</formula>
    </cfRule>
    <cfRule type="expression" dxfId="2387" priority="634" stopIfTrue="1">
      <formula>#REF!&lt;&gt;""</formula>
    </cfRule>
    <cfRule type="expression" dxfId="2386" priority="635" stopIfTrue="1">
      <formula>AND($G190="",$F190&lt;&gt;"")</formula>
    </cfRule>
  </conditionalFormatting>
  <conditionalFormatting sqref="A190">
    <cfRule type="expression" dxfId="2385" priority="630" stopIfTrue="1">
      <formula>$F190=""</formula>
    </cfRule>
    <cfRule type="expression" dxfId="2384" priority="631" stopIfTrue="1">
      <formula>#REF!&lt;&gt;""</formula>
    </cfRule>
    <cfRule type="expression" dxfId="2383" priority="632" stopIfTrue="1">
      <formula>AND($G190="",$F190&lt;&gt;"")</formula>
    </cfRule>
  </conditionalFormatting>
  <conditionalFormatting sqref="A190">
    <cfRule type="expression" dxfId="2382" priority="627" stopIfTrue="1">
      <formula>$F190=""</formula>
    </cfRule>
    <cfRule type="expression" dxfId="2381" priority="628" stopIfTrue="1">
      <formula>#REF!&lt;&gt;""</formula>
    </cfRule>
    <cfRule type="expression" dxfId="2380" priority="629" stopIfTrue="1">
      <formula>AND($G190="",$F190&lt;&gt;"")</formula>
    </cfRule>
  </conditionalFormatting>
  <conditionalFormatting sqref="A190">
    <cfRule type="expression" dxfId="2379" priority="624" stopIfTrue="1">
      <formula>$F190=""</formula>
    </cfRule>
    <cfRule type="expression" dxfId="2378" priority="625" stopIfTrue="1">
      <formula>#REF!&lt;&gt;""</formula>
    </cfRule>
    <cfRule type="expression" dxfId="2377" priority="626" stopIfTrue="1">
      <formula>AND($G190="",$F190&lt;&gt;"")</formula>
    </cfRule>
  </conditionalFormatting>
  <conditionalFormatting sqref="A190">
    <cfRule type="expression" dxfId="2376" priority="621" stopIfTrue="1">
      <formula>$F190=""</formula>
    </cfRule>
    <cfRule type="expression" dxfId="2375" priority="622" stopIfTrue="1">
      <formula>#REF!&lt;&gt;""</formula>
    </cfRule>
    <cfRule type="expression" dxfId="2374" priority="623" stopIfTrue="1">
      <formula>AND($G190="",$F190&lt;&gt;"")</formula>
    </cfRule>
  </conditionalFormatting>
  <conditionalFormatting sqref="A190">
    <cfRule type="expression" dxfId="2373" priority="618" stopIfTrue="1">
      <formula>$F190=""</formula>
    </cfRule>
    <cfRule type="expression" dxfId="2372" priority="619" stopIfTrue="1">
      <formula>#REF!&lt;&gt;""</formula>
    </cfRule>
    <cfRule type="expression" dxfId="2371" priority="620" stopIfTrue="1">
      <formula>AND($G190="",$F190&lt;&gt;"")</formula>
    </cfRule>
  </conditionalFormatting>
  <conditionalFormatting sqref="A190">
    <cfRule type="expression" dxfId="2370" priority="615" stopIfTrue="1">
      <formula>$F190=""</formula>
    </cfRule>
    <cfRule type="expression" dxfId="2369" priority="616" stopIfTrue="1">
      <formula>#REF!&lt;&gt;""</formula>
    </cfRule>
    <cfRule type="expression" dxfId="2368" priority="617" stopIfTrue="1">
      <formula>AND($G190="",$F190&lt;&gt;"")</formula>
    </cfRule>
  </conditionalFormatting>
  <conditionalFormatting sqref="A190">
    <cfRule type="expression" dxfId="2367" priority="612" stopIfTrue="1">
      <formula>$F190=""</formula>
    </cfRule>
    <cfRule type="expression" dxfId="2366" priority="613" stopIfTrue="1">
      <formula>#REF!&lt;&gt;""</formula>
    </cfRule>
    <cfRule type="expression" dxfId="2365" priority="614" stopIfTrue="1">
      <formula>AND($G190="",$F190&lt;&gt;"")</formula>
    </cfRule>
  </conditionalFormatting>
  <conditionalFormatting sqref="A190">
    <cfRule type="expression" dxfId="2364" priority="609" stopIfTrue="1">
      <formula>$F190=""</formula>
    </cfRule>
    <cfRule type="expression" dxfId="2363" priority="610" stopIfTrue="1">
      <formula>#REF!&lt;&gt;""</formula>
    </cfRule>
    <cfRule type="expression" dxfId="2362" priority="611" stopIfTrue="1">
      <formula>AND($G190="",$F190&lt;&gt;"")</formula>
    </cfRule>
  </conditionalFormatting>
  <conditionalFormatting sqref="A190">
    <cfRule type="expression" dxfId="2361" priority="606" stopIfTrue="1">
      <formula>$H190=""</formula>
    </cfRule>
    <cfRule type="expression" dxfId="2360" priority="607" stopIfTrue="1">
      <formula>#REF!&lt;&gt;""</formula>
    </cfRule>
    <cfRule type="expression" dxfId="2359" priority="608" stopIfTrue="1">
      <formula>AND($I228="",$H190&lt;&gt;"")</formula>
    </cfRule>
  </conditionalFormatting>
  <conditionalFormatting sqref="A190">
    <cfRule type="expression" dxfId="2358" priority="8337" stopIfTrue="1">
      <formula>$H190=""</formula>
    </cfRule>
    <cfRule type="expression" dxfId="2357" priority="8338" stopIfTrue="1">
      <formula>#REF!&lt;&gt;""</formula>
    </cfRule>
    <cfRule type="expression" dxfId="2356" priority="8339" stopIfTrue="1">
      <formula>AND(#REF!="",$H190&lt;&gt;"")</formula>
    </cfRule>
  </conditionalFormatting>
  <conditionalFormatting sqref="A206:A207">
    <cfRule type="expression" dxfId="2355" priority="588" stopIfTrue="1">
      <formula>$C206=""</formula>
    </cfRule>
    <cfRule type="expression" dxfId="2354" priority="589" stopIfTrue="1">
      <formula>$D206&lt;&gt;""</formula>
    </cfRule>
  </conditionalFormatting>
  <conditionalFormatting sqref="A206:A207">
    <cfRule type="expression" dxfId="2353" priority="586" stopIfTrue="1">
      <formula>$D206=""</formula>
    </cfRule>
    <cfRule type="expression" dxfId="2352" priority="587" stopIfTrue="1">
      <formula>$E206&lt;&gt;""</formula>
    </cfRule>
  </conditionalFormatting>
  <conditionalFormatting sqref="A206:A207">
    <cfRule type="expression" dxfId="2351" priority="584" stopIfTrue="1">
      <formula>$D206=""</formula>
    </cfRule>
    <cfRule type="expression" dxfId="2350" priority="585" stopIfTrue="1">
      <formula>$E206&lt;&gt;""</formula>
    </cfRule>
  </conditionalFormatting>
  <conditionalFormatting sqref="A208">
    <cfRule type="expression" dxfId="2349" priority="576" stopIfTrue="1">
      <formula>$C208=""</formula>
    </cfRule>
    <cfRule type="expression" dxfId="2348" priority="577" stopIfTrue="1">
      <formula>$D208&lt;&gt;""</formula>
    </cfRule>
  </conditionalFormatting>
  <conditionalFormatting sqref="A206:A207">
    <cfRule type="expression" dxfId="2347" priority="574" stopIfTrue="1">
      <formula>$C206=""</formula>
    </cfRule>
    <cfRule type="expression" dxfId="2346" priority="575" stopIfTrue="1">
      <formula>$G206&lt;&gt;""</formula>
    </cfRule>
  </conditionalFormatting>
  <conditionalFormatting sqref="A206:A207">
    <cfRule type="expression" dxfId="2345" priority="571" stopIfTrue="1">
      <formula>$F206=""</formula>
    </cfRule>
    <cfRule type="expression" dxfId="2344" priority="572" stopIfTrue="1">
      <formula>#REF!&lt;&gt;""</formula>
    </cfRule>
    <cfRule type="expression" dxfId="2343" priority="573" stopIfTrue="1">
      <formula>AND($G206="",$F206&lt;&gt;"")</formula>
    </cfRule>
  </conditionalFormatting>
  <conditionalFormatting sqref="A206:A207">
    <cfRule type="expression" dxfId="2342" priority="568" stopIfTrue="1">
      <formula>$F206=""</formula>
    </cfRule>
    <cfRule type="expression" dxfId="2341" priority="569" stopIfTrue="1">
      <formula>#REF!&lt;&gt;""</formula>
    </cfRule>
    <cfRule type="expression" dxfId="2340" priority="570" stopIfTrue="1">
      <formula>AND($G206="",$F206&lt;&gt;"")</formula>
    </cfRule>
  </conditionalFormatting>
  <conditionalFormatting sqref="A206:A207">
    <cfRule type="expression" dxfId="2339" priority="566" stopIfTrue="1">
      <formula>$C206=""</formula>
    </cfRule>
    <cfRule type="expression" dxfId="2338" priority="567" stopIfTrue="1">
      <formula>$G206&lt;&gt;""</formula>
    </cfRule>
  </conditionalFormatting>
  <conditionalFormatting sqref="A206:A207">
    <cfRule type="expression" dxfId="2337" priority="563" stopIfTrue="1">
      <formula>$F206=""</formula>
    </cfRule>
    <cfRule type="expression" dxfId="2336" priority="564" stopIfTrue="1">
      <formula>#REF!&lt;&gt;""</formula>
    </cfRule>
    <cfRule type="expression" dxfId="2335" priority="565" stopIfTrue="1">
      <formula>AND($G206="",$F206&lt;&gt;"")</formula>
    </cfRule>
  </conditionalFormatting>
  <conditionalFormatting sqref="A206:A207">
    <cfRule type="expression" dxfId="2334" priority="560" stopIfTrue="1">
      <formula>$F206=""</formula>
    </cfRule>
    <cfRule type="expression" dxfId="2333" priority="561" stopIfTrue="1">
      <formula>#REF!&lt;&gt;""</formula>
    </cfRule>
    <cfRule type="expression" dxfId="2332" priority="562" stopIfTrue="1">
      <formula>AND($G206="",$F206&lt;&gt;"")</formula>
    </cfRule>
  </conditionalFormatting>
  <conditionalFormatting sqref="A206:A207">
    <cfRule type="expression" dxfId="2331" priority="557" stopIfTrue="1">
      <formula>$F206=""</formula>
    </cfRule>
    <cfRule type="expression" dxfId="2330" priority="558" stopIfTrue="1">
      <formula>#REF!&lt;&gt;""</formula>
    </cfRule>
    <cfRule type="expression" dxfId="2329" priority="559" stopIfTrue="1">
      <formula>AND($G206="",$F206&lt;&gt;"")</formula>
    </cfRule>
  </conditionalFormatting>
  <conditionalFormatting sqref="A206:A207">
    <cfRule type="expression" dxfId="2328" priority="551" stopIfTrue="1">
      <formula>$F206=""</formula>
    </cfRule>
    <cfRule type="expression" dxfId="2327" priority="552" stopIfTrue="1">
      <formula>#REF!&lt;&gt;""</formula>
    </cfRule>
    <cfRule type="expression" dxfId="2326" priority="553" stopIfTrue="1">
      <formula>AND($G206="",$F206&lt;&gt;"")</formula>
    </cfRule>
  </conditionalFormatting>
  <conditionalFormatting sqref="A206:A207">
    <cfRule type="expression" dxfId="2325" priority="549" stopIfTrue="1">
      <formula>$C206=""</formula>
    </cfRule>
    <cfRule type="expression" dxfId="2324" priority="550" stopIfTrue="1">
      <formula>$G206&lt;&gt;""</formula>
    </cfRule>
  </conditionalFormatting>
  <conditionalFormatting sqref="A206:A207">
    <cfRule type="expression" dxfId="2323" priority="546" stopIfTrue="1">
      <formula>$F206=""</formula>
    </cfRule>
    <cfRule type="expression" dxfId="2322" priority="547" stopIfTrue="1">
      <formula>#REF!&lt;&gt;""</formula>
    </cfRule>
    <cfRule type="expression" dxfId="2321" priority="548" stopIfTrue="1">
      <formula>AND($G206="",$F206&lt;&gt;"")</formula>
    </cfRule>
  </conditionalFormatting>
  <conditionalFormatting sqref="A206:A207">
    <cfRule type="expression" dxfId="2320" priority="543" stopIfTrue="1">
      <formula>$F206=""</formula>
    </cfRule>
    <cfRule type="expression" dxfId="2319" priority="544" stopIfTrue="1">
      <formula>#REF!&lt;&gt;""</formula>
    </cfRule>
    <cfRule type="expression" dxfId="2318" priority="545" stopIfTrue="1">
      <formula>AND($G206="",$F206&lt;&gt;"")</formula>
    </cfRule>
  </conditionalFormatting>
  <conditionalFormatting sqref="A206:A207">
    <cfRule type="expression" dxfId="2317" priority="540" stopIfTrue="1">
      <formula>$F206=""</formula>
    </cfRule>
    <cfRule type="expression" dxfId="2316" priority="541" stopIfTrue="1">
      <formula>#REF!&lt;&gt;""</formula>
    </cfRule>
    <cfRule type="expression" dxfId="2315" priority="542" stopIfTrue="1">
      <formula>AND($G206="",$F206&lt;&gt;"")</formula>
    </cfRule>
  </conditionalFormatting>
  <conditionalFormatting sqref="A206:A207">
    <cfRule type="expression" dxfId="2314" priority="537" stopIfTrue="1">
      <formula>$F206=""</formula>
    </cfRule>
    <cfRule type="expression" dxfId="2313" priority="538" stopIfTrue="1">
      <formula>#REF!&lt;&gt;""</formula>
    </cfRule>
    <cfRule type="expression" dxfId="2312" priority="539" stopIfTrue="1">
      <formula>AND($G206="",$F206&lt;&gt;"")</formula>
    </cfRule>
  </conditionalFormatting>
  <conditionalFormatting sqref="A207">
    <cfRule type="expression" dxfId="2311" priority="534" stopIfTrue="1">
      <formula>$F207=""</formula>
    </cfRule>
    <cfRule type="expression" dxfId="2310" priority="535" stopIfTrue="1">
      <formula>#REF!&lt;&gt;""</formula>
    </cfRule>
    <cfRule type="expression" dxfId="2309" priority="536" stopIfTrue="1">
      <formula>AND($G207="",$F207&lt;&gt;"")</formula>
    </cfRule>
  </conditionalFormatting>
  <conditionalFormatting sqref="A207">
    <cfRule type="expression" dxfId="2308" priority="531" stopIfTrue="1">
      <formula>$F207=""</formula>
    </cfRule>
    <cfRule type="expression" dxfId="2307" priority="532" stopIfTrue="1">
      <formula>#REF!&lt;&gt;""</formula>
    </cfRule>
    <cfRule type="expression" dxfId="2306" priority="533" stopIfTrue="1">
      <formula>AND($G207="",$F207&lt;&gt;"")</formula>
    </cfRule>
  </conditionalFormatting>
  <conditionalFormatting sqref="A207">
    <cfRule type="expression" dxfId="2305" priority="529" stopIfTrue="1">
      <formula>$C207=""</formula>
    </cfRule>
    <cfRule type="expression" dxfId="2304" priority="530" stopIfTrue="1">
      <formula>$G207&lt;&gt;""</formula>
    </cfRule>
  </conditionalFormatting>
  <conditionalFormatting sqref="A207">
    <cfRule type="expression" dxfId="2303" priority="526" stopIfTrue="1">
      <formula>$F207=""</formula>
    </cfRule>
    <cfRule type="expression" dxfId="2302" priority="527" stopIfTrue="1">
      <formula>#REF!&lt;&gt;""</formula>
    </cfRule>
    <cfRule type="expression" dxfId="2301" priority="528" stopIfTrue="1">
      <formula>AND($G207="",$F207&lt;&gt;"")</formula>
    </cfRule>
  </conditionalFormatting>
  <conditionalFormatting sqref="A207">
    <cfRule type="expression" dxfId="2300" priority="523" stopIfTrue="1">
      <formula>$F207=""</formula>
    </cfRule>
    <cfRule type="expression" dxfId="2299" priority="524" stopIfTrue="1">
      <formula>#REF!&lt;&gt;""</formula>
    </cfRule>
    <cfRule type="expression" dxfId="2298" priority="525" stopIfTrue="1">
      <formula>AND($G207="",$F207&lt;&gt;"")</formula>
    </cfRule>
  </conditionalFormatting>
  <conditionalFormatting sqref="A207">
    <cfRule type="expression" dxfId="2297" priority="520" stopIfTrue="1">
      <formula>$F207=""</formula>
    </cfRule>
    <cfRule type="expression" dxfId="2296" priority="521" stopIfTrue="1">
      <formula>#REF!&lt;&gt;""</formula>
    </cfRule>
    <cfRule type="expression" dxfId="2295" priority="522" stopIfTrue="1">
      <formula>AND($G207="",$F207&lt;&gt;"")</formula>
    </cfRule>
  </conditionalFormatting>
  <conditionalFormatting sqref="A207">
    <cfRule type="expression" dxfId="2294" priority="517" stopIfTrue="1">
      <formula>$F207=""</formula>
    </cfRule>
    <cfRule type="expression" dxfId="2293" priority="518" stopIfTrue="1">
      <formula>#REF!&lt;&gt;""</formula>
    </cfRule>
    <cfRule type="expression" dxfId="2292" priority="519" stopIfTrue="1">
      <formula>AND($G207="",$F207&lt;&gt;"")</formula>
    </cfRule>
  </conditionalFormatting>
  <conditionalFormatting sqref="A207">
    <cfRule type="expression" dxfId="2291" priority="515" stopIfTrue="1">
      <formula>$C207=""</formula>
    </cfRule>
    <cfRule type="expression" dxfId="2290" priority="516" stopIfTrue="1">
      <formula>$G207&lt;&gt;""</formula>
    </cfRule>
  </conditionalFormatting>
  <conditionalFormatting sqref="A207">
    <cfRule type="expression" dxfId="2289" priority="512" stopIfTrue="1">
      <formula>$F207=""</formula>
    </cfRule>
    <cfRule type="expression" dxfId="2288" priority="513" stopIfTrue="1">
      <formula>#REF!&lt;&gt;""</formula>
    </cfRule>
    <cfRule type="expression" dxfId="2287" priority="514" stopIfTrue="1">
      <formula>AND($G207="",$F207&lt;&gt;"")</formula>
    </cfRule>
  </conditionalFormatting>
  <conditionalFormatting sqref="A207">
    <cfRule type="expression" dxfId="2286" priority="509" stopIfTrue="1">
      <formula>$F207=""</formula>
    </cfRule>
    <cfRule type="expression" dxfId="2285" priority="510" stopIfTrue="1">
      <formula>#REF!&lt;&gt;""</formula>
    </cfRule>
    <cfRule type="expression" dxfId="2284" priority="511" stopIfTrue="1">
      <formula>AND($G207="",$F207&lt;&gt;"")</formula>
    </cfRule>
  </conditionalFormatting>
  <conditionalFormatting sqref="A207">
    <cfRule type="expression" dxfId="2283" priority="506" stopIfTrue="1">
      <formula>$F207=""</formula>
    </cfRule>
    <cfRule type="expression" dxfId="2282" priority="507" stopIfTrue="1">
      <formula>#REF!&lt;&gt;""</formula>
    </cfRule>
    <cfRule type="expression" dxfId="2281" priority="508" stopIfTrue="1">
      <formula>AND($G207="",$F207&lt;&gt;"")</formula>
    </cfRule>
  </conditionalFormatting>
  <conditionalFormatting sqref="A207">
    <cfRule type="expression" dxfId="2280" priority="503" stopIfTrue="1">
      <formula>$F207=""</formula>
    </cfRule>
    <cfRule type="expression" dxfId="2279" priority="504" stopIfTrue="1">
      <formula>#REF!&lt;&gt;""</formula>
    </cfRule>
    <cfRule type="expression" dxfId="2278" priority="505" stopIfTrue="1">
      <formula>AND($G207="",$F207&lt;&gt;"")</formula>
    </cfRule>
  </conditionalFormatting>
  <conditionalFormatting sqref="A206:A207">
    <cfRule type="expression" dxfId="2277" priority="501" stopIfTrue="1">
      <formula>$C206=""</formula>
    </cfRule>
    <cfRule type="expression" dxfId="2276" priority="502" stopIfTrue="1">
      <formula>$E206&lt;&gt;""</formula>
    </cfRule>
  </conditionalFormatting>
  <conditionalFormatting sqref="A206:A207">
    <cfRule type="expression" dxfId="2275" priority="499" stopIfTrue="1">
      <formula>$C206=""</formula>
    </cfRule>
    <cfRule type="expression" dxfId="2274" priority="500" stopIfTrue="1">
      <formula>$E206&lt;&gt;""</formula>
    </cfRule>
  </conditionalFormatting>
  <conditionalFormatting sqref="A206:A207">
    <cfRule type="expression" dxfId="2273" priority="497" stopIfTrue="1">
      <formula>$C206=""</formula>
    </cfRule>
    <cfRule type="expression" dxfId="2272" priority="498" stopIfTrue="1">
      <formula>$G206&lt;&gt;""</formula>
    </cfRule>
  </conditionalFormatting>
  <conditionalFormatting sqref="A206:A207">
    <cfRule type="expression" dxfId="2271" priority="495" stopIfTrue="1">
      <formula>$C206=""</formula>
    </cfRule>
    <cfRule type="expression" dxfId="2270" priority="496" stopIfTrue="1">
      <formula>$E206&lt;&gt;""</formula>
    </cfRule>
  </conditionalFormatting>
  <conditionalFormatting sqref="A206:A207">
    <cfRule type="expression" dxfId="2269" priority="493" stopIfTrue="1">
      <formula>$C206=""</formula>
    </cfRule>
    <cfRule type="expression" dxfId="2268" priority="494" stopIfTrue="1">
      <formula>$E206&lt;&gt;""</formula>
    </cfRule>
  </conditionalFormatting>
  <conditionalFormatting sqref="A206:A207">
    <cfRule type="expression" dxfId="2267" priority="491" stopIfTrue="1">
      <formula>$C206=""</formula>
    </cfRule>
    <cfRule type="expression" dxfId="2266" priority="492" stopIfTrue="1">
      <formula>$G206&lt;&gt;""</formula>
    </cfRule>
  </conditionalFormatting>
  <conditionalFormatting sqref="A206:A207">
    <cfRule type="expression" dxfId="2265" priority="489" stopIfTrue="1">
      <formula>$C206=""</formula>
    </cfRule>
    <cfRule type="expression" dxfId="2264" priority="490" stopIfTrue="1">
      <formula>$E206&lt;&gt;""</formula>
    </cfRule>
  </conditionalFormatting>
  <conditionalFormatting sqref="A206:A207">
    <cfRule type="expression" dxfId="2263" priority="487" stopIfTrue="1">
      <formula>$C206=""</formula>
    </cfRule>
    <cfRule type="expression" dxfId="2262" priority="488" stopIfTrue="1">
      <formula>$E206&lt;&gt;""</formula>
    </cfRule>
  </conditionalFormatting>
  <conditionalFormatting sqref="A206:A207">
    <cfRule type="expression" dxfId="2261" priority="484" stopIfTrue="1">
      <formula>$F206=""</formula>
    </cfRule>
    <cfRule type="expression" dxfId="2260" priority="485" stopIfTrue="1">
      <formula>#REF!&lt;&gt;""</formula>
    </cfRule>
    <cfRule type="expression" dxfId="2259" priority="486" stopIfTrue="1">
      <formula>AND($G206="",$F206&lt;&gt;"")</formula>
    </cfRule>
  </conditionalFormatting>
  <conditionalFormatting sqref="A206:A207">
    <cfRule type="expression" dxfId="2258" priority="481" stopIfTrue="1">
      <formula>$F206=""</formula>
    </cfRule>
    <cfRule type="expression" dxfId="2257" priority="482" stopIfTrue="1">
      <formula>#REF!&lt;&gt;""</formula>
    </cfRule>
    <cfRule type="expression" dxfId="2256" priority="483" stopIfTrue="1">
      <formula>AND($G206="",$F206&lt;&gt;"")</formula>
    </cfRule>
  </conditionalFormatting>
  <conditionalFormatting sqref="A206:A207">
    <cfRule type="expression" dxfId="2255" priority="479" stopIfTrue="1">
      <formula>$C206=""</formula>
    </cfRule>
    <cfRule type="expression" dxfId="2254" priority="480" stopIfTrue="1">
      <formula>$G206&lt;&gt;""</formula>
    </cfRule>
  </conditionalFormatting>
  <conditionalFormatting sqref="A206:A207">
    <cfRule type="expression" dxfId="2253" priority="476" stopIfTrue="1">
      <formula>$F206=""</formula>
    </cfRule>
    <cfRule type="expression" dxfId="2252" priority="477" stopIfTrue="1">
      <formula>#REF!&lt;&gt;""</formula>
    </cfRule>
    <cfRule type="expression" dxfId="2251" priority="478" stopIfTrue="1">
      <formula>AND($G206="",$F206&lt;&gt;"")</formula>
    </cfRule>
  </conditionalFormatting>
  <conditionalFormatting sqref="A206:A207">
    <cfRule type="expression" dxfId="2250" priority="473" stopIfTrue="1">
      <formula>$F206=""</formula>
    </cfRule>
    <cfRule type="expression" dxfId="2249" priority="474" stopIfTrue="1">
      <formula>#REF!&lt;&gt;""</formula>
    </cfRule>
    <cfRule type="expression" dxfId="2248" priority="475" stopIfTrue="1">
      <formula>AND($G206="",$F206&lt;&gt;"")</formula>
    </cfRule>
  </conditionalFormatting>
  <conditionalFormatting sqref="A206:A207">
    <cfRule type="expression" dxfId="2247" priority="470" stopIfTrue="1">
      <formula>$F206=""</formula>
    </cfRule>
    <cfRule type="expression" dxfId="2246" priority="471" stopIfTrue="1">
      <formula>#REF!&lt;&gt;""</formula>
    </cfRule>
    <cfRule type="expression" dxfId="2245" priority="472" stopIfTrue="1">
      <formula>AND($G206="",$F206&lt;&gt;"")</formula>
    </cfRule>
  </conditionalFormatting>
  <conditionalFormatting sqref="A206:A207">
    <cfRule type="expression" dxfId="2244" priority="464" stopIfTrue="1">
      <formula>$F206=""</formula>
    </cfRule>
    <cfRule type="expression" dxfId="2243" priority="465" stopIfTrue="1">
      <formula>#REF!&lt;&gt;""</formula>
    </cfRule>
    <cfRule type="expression" dxfId="2242" priority="466" stopIfTrue="1">
      <formula>AND($G206="",$F206&lt;&gt;"")</formula>
    </cfRule>
  </conditionalFormatting>
  <conditionalFormatting sqref="A206:A207">
    <cfRule type="expression" dxfId="2241" priority="462" stopIfTrue="1">
      <formula>$C206=""</formula>
    </cfRule>
    <cfRule type="expression" dxfId="2240" priority="463" stopIfTrue="1">
      <formula>$G206&lt;&gt;""</formula>
    </cfRule>
  </conditionalFormatting>
  <conditionalFormatting sqref="A206:A207">
    <cfRule type="expression" dxfId="2239" priority="459" stopIfTrue="1">
      <formula>$F206=""</formula>
    </cfRule>
    <cfRule type="expression" dxfId="2238" priority="460" stopIfTrue="1">
      <formula>#REF!&lt;&gt;""</formula>
    </cfRule>
    <cfRule type="expression" dxfId="2237" priority="461" stopIfTrue="1">
      <formula>AND($G206="",$F206&lt;&gt;"")</formula>
    </cfRule>
  </conditionalFormatting>
  <conditionalFormatting sqref="A206:A207">
    <cfRule type="expression" dxfId="2236" priority="456" stopIfTrue="1">
      <formula>$F206=""</formula>
    </cfRule>
    <cfRule type="expression" dxfId="2235" priority="457" stopIfTrue="1">
      <formula>#REF!&lt;&gt;""</formula>
    </cfRule>
    <cfRule type="expression" dxfId="2234" priority="458" stopIfTrue="1">
      <formula>AND($G206="",$F206&lt;&gt;"")</formula>
    </cfRule>
  </conditionalFormatting>
  <conditionalFormatting sqref="A206:A207">
    <cfRule type="expression" dxfId="2233" priority="453" stopIfTrue="1">
      <formula>$F206=""</formula>
    </cfRule>
    <cfRule type="expression" dxfId="2232" priority="454" stopIfTrue="1">
      <formula>#REF!&lt;&gt;""</formula>
    </cfRule>
    <cfRule type="expression" dxfId="2231" priority="455" stopIfTrue="1">
      <formula>AND($G206="",$F206&lt;&gt;"")</formula>
    </cfRule>
  </conditionalFormatting>
  <conditionalFormatting sqref="A206:A207">
    <cfRule type="expression" dxfId="2230" priority="450" stopIfTrue="1">
      <formula>$F206=""</formula>
    </cfRule>
    <cfRule type="expression" dxfId="2229" priority="451" stopIfTrue="1">
      <formula>#REF!&lt;&gt;""</formula>
    </cfRule>
    <cfRule type="expression" dxfId="2228" priority="452" stopIfTrue="1">
      <formula>AND($G206="",$F206&lt;&gt;"")</formula>
    </cfRule>
  </conditionalFormatting>
  <conditionalFormatting sqref="A206:A207">
    <cfRule type="expression" dxfId="2227" priority="448" stopIfTrue="1">
      <formula>$C206=""</formula>
    </cfRule>
    <cfRule type="expression" dxfId="2226" priority="449" stopIfTrue="1">
      <formula>$G206&lt;&gt;""</formula>
    </cfRule>
  </conditionalFormatting>
  <conditionalFormatting sqref="A206:A207">
    <cfRule type="expression" dxfId="2225" priority="446" stopIfTrue="1">
      <formula>$C206=""</formula>
    </cfRule>
    <cfRule type="expression" dxfId="2224" priority="447" stopIfTrue="1">
      <formula>$E206&lt;&gt;""</formula>
    </cfRule>
  </conditionalFormatting>
  <conditionalFormatting sqref="A206:A207">
    <cfRule type="expression" dxfId="2223" priority="444" stopIfTrue="1">
      <formula>$C206=""</formula>
    </cfRule>
    <cfRule type="expression" dxfId="2222" priority="445" stopIfTrue="1">
      <formula>$E206&lt;&gt;""</formula>
    </cfRule>
  </conditionalFormatting>
  <conditionalFormatting sqref="A206:A207">
    <cfRule type="expression" dxfId="2221" priority="442" stopIfTrue="1">
      <formula>$C206=""</formula>
    </cfRule>
    <cfRule type="expression" dxfId="2220" priority="443" stopIfTrue="1">
      <formula>$G206&lt;&gt;""</formula>
    </cfRule>
  </conditionalFormatting>
  <conditionalFormatting sqref="A206:A207">
    <cfRule type="expression" dxfId="2219" priority="440" stopIfTrue="1">
      <formula>$C206=""</formula>
    </cfRule>
    <cfRule type="expression" dxfId="2218" priority="441" stopIfTrue="1">
      <formula>$E206&lt;&gt;""</formula>
    </cfRule>
  </conditionalFormatting>
  <conditionalFormatting sqref="A206:A207">
    <cfRule type="expression" dxfId="2217" priority="438" stopIfTrue="1">
      <formula>$C206=""</formula>
    </cfRule>
    <cfRule type="expression" dxfId="2216" priority="439" stopIfTrue="1">
      <formula>$E206&lt;&gt;""</formula>
    </cfRule>
  </conditionalFormatting>
  <conditionalFormatting sqref="A206:A207">
    <cfRule type="expression" dxfId="2215" priority="435" stopIfTrue="1">
      <formula>$F206=""</formula>
    </cfRule>
    <cfRule type="expression" dxfId="2214" priority="436" stopIfTrue="1">
      <formula>#REF!&lt;&gt;""</formula>
    </cfRule>
    <cfRule type="expression" dxfId="2213" priority="437" stopIfTrue="1">
      <formula>AND($G206="",$F206&lt;&gt;"")</formula>
    </cfRule>
  </conditionalFormatting>
  <conditionalFormatting sqref="A206:A207">
    <cfRule type="expression" dxfId="2212" priority="432" stopIfTrue="1">
      <formula>$F206=""</formula>
    </cfRule>
    <cfRule type="expression" dxfId="2211" priority="433" stopIfTrue="1">
      <formula>#REF!&lt;&gt;""</formula>
    </cfRule>
    <cfRule type="expression" dxfId="2210" priority="434" stopIfTrue="1">
      <formula>AND($G206="",$F206&lt;&gt;"")</formula>
    </cfRule>
  </conditionalFormatting>
  <conditionalFormatting sqref="A206:A207">
    <cfRule type="expression" dxfId="2209" priority="429" stopIfTrue="1">
      <formula>$F206=""</formula>
    </cfRule>
    <cfRule type="expression" dxfId="2208" priority="430" stopIfTrue="1">
      <formula>#REF!&lt;&gt;""</formula>
    </cfRule>
    <cfRule type="expression" dxfId="2207" priority="431" stopIfTrue="1">
      <formula>AND($G206="",$F206&lt;&gt;"")</formula>
    </cfRule>
  </conditionalFormatting>
  <conditionalFormatting sqref="A206:A207">
    <cfRule type="expression" dxfId="2206" priority="426" stopIfTrue="1">
      <formula>$F206=""</formula>
    </cfRule>
    <cfRule type="expression" dxfId="2205" priority="427" stopIfTrue="1">
      <formula>#REF!&lt;&gt;""</formula>
    </cfRule>
    <cfRule type="expression" dxfId="2204" priority="428" stopIfTrue="1">
      <formula>AND($G206="",$F206&lt;&gt;"")</formula>
    </cfRule>
  </conditionalFormatting>
  <conditionalFormatting sqref="A206:A207">
    <cfRule type="expression" dxfId="2203" priority="423" stopIfTrue="1">
      <formula>$F206=""</formula>
    </cfRule>
    <cfRule type="expression" dxfId="2202" priority="424" stopIfTrue="1">
      <formula>#REF!&lt;&gt;""</formula>
    </cfRule>
    <cfRule type="expression" dxfId="2201" priority="425" stopIfTrue="1">
      <formula>AND($G206="",$F206&lt;&gt;"")</formula>
    </cfRule>
  </conditionalFormatting>
  <conditionalFormatting sqref="A207">
    <cfRule type="expression" dxfId="2200" priority="420" stopIfTrue="1">
      <formula>$H207=""</formula>
    </cfRule>
    <cfRule type="expression" dxfId="2199" priority="421" stopIfTrue="1">
      <formula>#REF!&lt;&gt;""</formula>
    </cfRule>
    <cfRule type="expression" dxfId="2198" priority="422" stopIfTrue="1">
      <formula>AND(#REF!="",$H207&lt;&gt;"")</formula>
    </cfRule>
  </conditionalFormatting>
  <conditionalFormatting sqref="A206:A207">
    <cfRule type="expression" dxfId="2197" priority="414" stopIfTrue="1">
      <formula>$F206=""</formula>
    </cfRule>
    <cfRule type="expression" dxfId="2196" priority="415" stopIfTrue="1">
      <formula>#REF!&lt;&gt;""</formula>
    </cfRule>
    <cfRule type="expression" dxfId="2195" priority="416" stopIfTrue="1">
      <formula>AND($G206="",$F206&lt;&gt;"")</formula>
    </cfRule>
  </conditionalFormatting>
  <conditionalFormatting sqref="A206:A207">
    <cfRule type="expression" dxfId="2194" priority="411" stopIfTrue="1">
      <formula>$F206=""</formula>
    </cfRule>
    <cfRule type="expression" dxfId="2193" priority="412" stopIfTrue="1">
      <formula>#REF!&lt;&gt;""</formula>
    </cfRule>
    <cfRule type="expression" dxfId="2192" priority="413" stopIfTrue="1">
      <formula>AND($G206="",$F206&lt;&gt;"")</formula>
    </cfRule>
  </conditionalFormatting>
  <conditionalFormatting sqref="A206:A207">
    <cfRule type="expression" dxfId="2191" priority="408" stopIfTrue="1">
      <formula>$F206=""</formula>
    </cfRule>
    <cfRule type="expression" dxfId="2190" priority="409" stopIfTrue="1">
      <formula>#REF!&lt;&gt;""</formula>
    </cfRule>
    <cfRule type="expression" dxfId="2189" priority="410" stopIfTrue="1">
      <formula>AND($G206="",$F206&lt;&gt;"")</formula>
    </cfRule>
  </conditionalFormatting>
  <conditionalFormatting sqref="A206:A207">
    <cfRule type="expression" dxfId="2188" priority="405" stopIfTrue="1">
      <formula>$F206=""</formula>
    </cfRule>
    <cfRule type="expression" dxfId="2187" priority="406" stopIfTrue="1">
      <formula>#REF!&lt;&gt;""</formula>
    </cfRule>
    <cfRule type="expression" dxfId="2186" priority="407" stopIfTrue="1">
      <formula>AND($G206="",$F206&lt;&gt;"")</formula>
    </cfRule>
  </conditionalFormatting>
  <conditionalFormatting sqref="A206:A207">
    <cfRule type="expression" dxfId="2185" priority="402" stopIfTrue="1">
      <formula>$F206=""</formula>
    </cfRule>
    <cfRule type="expression" dxfId="2184" priority="403" stopIfTrue="1">
      <formula>#REF!&lt;&gt;""</formula>
    </cfRule>
    <cfRule type="expression" dxfId="2183" priority="404" stopIfTrue="1">
      <formula>AND($G206="",$F206&lt;&gt;"")</formula>
    </cfRule>
  </conditionalFormatting>
  <conditionalFormatting sqref="A206">
    <cfRule type="expression" dxfId="2182" priority="399" stopIfTrue="1">
      <formula>$F206=""</formula>
    </cfRule>
    <cfRule type="expression" dxfId="2181" priority="400" stopIfTrue="1">
      <formula>#REF!&lt;&gt;""</formula>
    </cfRule>
    <cfRule type="expression" dxfId="2180" priority="401" stopIfTrue="1">
      <formula>AND($G206="",$F206&lt;&gt;"")</formula>
    </cfRule>
  </conditionalFormatting>
  <conditionalFormatting sqref="A206">
    <cfRule type="expression" dxfId="2179" priority="396" stopIfTrue="1">
      <formula>$F206=""</formula>
    </cfRule>
    <cfRule type="expression" dxfId="2178" priority="397" stopIfTrue="1">
      <formula>#REF!&lt;&gt;""</formula>
    </cfRule>
    <cfRule type="expression" dxfId="2177" priority="398" stopIfTrue="1">
      <formula>AND($G206="",$F206&lt;&gt;"")</formula>
    </cfRule>
  </conditionalFormatting>
  <conditionalFormatting sqref="A206">
    <cfRule type="expression" dxfId="2176" priority="393" stopIfTrue="1">
      <formula>$F206=""</formula>
    </cfRule>
    <cfRule type="expression" dxfId="2175" priority="394" stopIfTrue="1">
      <formula>#REF!&lt;&gt;""</formula>
    </cfRule>
    <cfRule type="expression" dxfId="2174" priority="395" stopIfTrue="1">
      <formula>AND($G206="",$F206&lt;&gt;"")</formula>
    </cfRule>
  </conditionalFormatting>
  <conditionalFormatting sqref="A207">
    <cfRule type="expression" dxfId="2173" priority="390" stopIfTrue="1">
      <formula>$F207=""</formula>
    </cfRule>
    <cfRule type="expression" dxfId="2172" priority="391" stopIfTrue="1">
      <formula>#REF!&lt;&gt;""</formula>
    </cfRule>
    <cfRule type="expression" dxfId="2171" priority="392" stopIfTrue="1">
      <formula>AND($G207="",$F207&lt;&gt;"")</formula>
    </cfRule>
  </conditionalFormatting>
  <conditionalFormatting sqref="A207">
    <cfRule type="expression" dxfId="2170" priority="387" stopIfTrue="1">
      <formula>$F207=""</formula>
    </cfRule>
    <cfRule type="expression" dxfId="2169" priority="388" stopIfTrue="1">
      <formula>#REF!&lt;&gt;""</formula>
    </cfRule>
    <cfRule type="expression" dxfId="2168" priority="389" stopIfTrue="1">
      <formula>AND($G207="",$F207&lt;&gt;"")</formula>
    </cfRule>
  </conditionalFormatting>
  <conditionalFormatting sqref="A207">
    <cfRule type="expression" dxfId="2167" priority="384" stopIfTrue="1">
      <formula>$F207=""</formula>
    </cfRule>
    <cfRule type="expression" dxfId="2166" priority="385" stopIfTrue="1">
      <formula>#REF!&lt;&gt;""</formula>
    </cfRule>
    <cfRule type="expression" dxfId="2165" priority="386" stopIfTrue="1">
      <formula>AND($G207="",$F207&lt;&gt;"")</formula>
    </cfRule>
  </conditionalFormatting>
  <conditionalFormatting sqref="A190">
    <cfRule type="expression" dxfId="2164" priority="8370" stopIfTrue="1">
      <formula>$H190=""</formula>
    </cfRule>
    <cfRule type="expression" dxfId="2163" priority="8371" stopIfTrue="1">
      <formula>#REF!&lt;&gt;""</formula>
    </cfRule>
    <cfRule type="expression" dxfId="2162" priority="8372" stopIfTrue="1">
      <formula>AND($I227="",$H190&lt;&gt;"")</formula>
    </cfRule>
  </conditionalFormatting>
  <conditionalFormatting sqref="A190">
    <cfRule type="expression" dxfId="2161" priority="8376" stopIfTrue="1">
      <formula>$H190=""</formula>
    </cfRule>
    <cfRule type="expression" dxfId="2160" priority="8377" stopIfTrue="1">
      <formula>#REF!&lt;&gt;""</formula>
    </cfRule>
    <cfRule type="expression" dxfId="2159" priority="8378" stopIfTrue="1">
      <formula>AND($I225="",$H190&lt;&gt;"")</formula>
    </cfRule>
  </conditionalFormatting>
  <conditionalFormatting sqref="A207">
    <cfRule type="expression" dxfId="2158" priority="8397" stopIfTrue="1">
      <formula>$H207=""</formula>
    </cfRule>
    <cfRule type="expression" dxfId="2157" priority="8398" stopIfTrue="1">
      <formula>#REF!&lt;&gt;""</formula>
    </cfRule>
    <cfRule type="expression" dxfId="2156" priority="8399" stopIfTrue="1">
      <formula>AND($I224="",$H207&lt;&gt;"")</formula>
    </cfRule>
  </conditionalFormatting>
  <conditionalFormatting sqref="G208:G210">
    <cfRule type="expression" dxfId="2155" priority="382" stopIfTrue="1">
      <formula>$D208=""</formula>
    </cfRule>
    <cfRule type="expression" dxfId="2154" priority="383" stopIfTrue="1">
      <formula>AND($E208="",$D208&lt;&gt;"")</formula>
    </cfRule>
  </conditionalFormatting>
  <conditionalFormatting sqref="A208">
    <cfRule type="expression" dxfId="2153" priority="379" stopIfTrue="1">
      <formula>$F208=""</formula>
    </cfRule>
    <cfRule type="expression" dxfId="2152" priority="380" stopIfTrue="1">
      <formula>#REF!&lt;&gt;""</formula>
    </cfRule>
    <cfRule type="expression" dxfId="2151" priority="381" stopIfTrue="1">
      <formula>AND($G208="",$F208&lt;&gt;"")</formula>
    </cfRule>
  </conditionalFormatting>
  <conditionalFormatting sqref="A208">
    <cfRule type="expression" dxfId="2150" priority="377" stopIfTrue="1">
      <formula>$C208=""</formula>
    </cfRule>
    <cfRule type="expression" dxfId="2149" priority="378" stopIfTrue="1">
      <formula>$G208&lt;&gt;""</formula>
    </cfRule>
  </conditionalFormatting>
  <conditionalFormatting sqref="A208">
    <cfRule type="expression" dxfId="2148" priority="375" stopIfTrue="1">
      <formula>$C208=""</formula>
    </cfRule>
    <cfRule type="expression" dxfId="2147" priority="376" stopIfTrue="1">
      <formula>$G208&lt;&gt;""</formula>
    </cfRule>
  </conditionalFormatting>
  <conditionalFormatting sqref="A208">
    <cfRule type="expression" dxfId="2146" priority="372" stopIfTrue="1">
      <formula>$F208=""</formula>
    </cfRule>
    <cfRule type="expression" dxfId="2145" priority="373" stopIfTrue="1">
      <formula>#REF!&lt;&gt;""</formula>
    </cfRule>
    <cfRule type="expression" dxfId="2144" priority="374" stopIfTrue="1">
      <formula>AND($G208="",$F208&lt;&gt;"")</formula>
    </cfRule>
  </conditionalFormatting>
  <conditionalFormatting sqref="A208">
    <cfRule type="expression" dxfId="2143" priority="369" stopIfTrue="1">
      <formula>$F208=""</formula>
    </cfRule>
    <cfRule type="expression" dxfId="2142" priority="370" stopIfTrue="1">
      <formula>#REF!&lt;&gt;""</formula>
    </cfRule>
    <cfRule type="expression" dxfId="2141" priority="371" stopIfTrue="1">
      <formula>AND($G208="",$F208&lt;&gt;"")</formula>
    </cfRule>
  </conditionalFormatting>
  <conditionalFormatting sqref="A208">
    <cfRule type="expression" dxfId="2140" priority="367" stopIfTrue="1">
      <formula>$C208=""</formula>
    </cfRule>
    <cfRule type="expression" dxfId="2139" priority="368" stopIfTrue="1">
      <formula>$G208&lt;&gt;""</formula>
    </cfRule>
  </conditionalFormatting>
  <conditionalFormatting sqref="A208">
    <cfRule type="expression" dxfId="2138" priority="364" stopIfTrue="1">
      <formula>$F208=""</formula>
    </cfRule>
    <cfRule type="expression" dxfId="2137" priority="365" stopIfTrue="1">
      <formula>#REF!&lt;&gt;""</formula>
    </cfRule>
    <cfRule type="expression" dxfId="2136" priority="366" stopIfTrue="1">
      <formula>AND($G208="",$F208&lt;&gt;"")</formula>
    </cfRule>
  </conditionalFormatting>
  <conditionalFormatting sqref="A208">
    <cfRule type="expression" dxfId="2135" priority="362" stopIfTrue="1">
      <formula>$C208=""</formula>
    </cfRule>
    <cfRule type="expression" dxfId="2134" priority="363" stopIfTrue="1">
      <formula>$G208&lt;&gt;""</formula>
    </cfRule>
  </conditionalFormatting>
  <conditionalFormatting sqref="C123:G127">
    <cfRule type="expression" dxfId="2133" priority="360" stopIfTrue="1">
      <formula>$C123=""</formula>
    </cfRule>
    <cfRule type="expression" dxfId="2132" priority="361" stopIfTrue="1">
      <formula>$D123&lt;&gt;""</formula>
    </cfRule>
  </conditionalFormatting>
  <conditionalFormatting sqref="A123:A127">
    <cfRule type="expression" dxfId="2131" priority="357" stopIfTrue="1">
      <formula>$F123=""</formula>
    </cfRule>
    <cfRule type="expression" dxfId="2130" priority="358" stopIfTrue="1">
      <formula>$H123&lt;&gt;""</formula>
    </cfRule>
    <cfRule type="expression" dxfId="2129" priority="359" stopIfTrue="1">
      <formula>AND($G123="",$F123&lt;&gt;"")</formula>
    </cfRule>
  </conditionalFormatting>
  <conditionalFormatting sqref="C123:C127">
    <cfRule type="expression" dxfId="2128" priority="354" stopIfTrue="1">
      <formula>$F123=""</formula>
    </cfRule>
    <cfRule type="expression" dxfId="2127" priority="355" stopIfTrue="1">
      <formula>#REF!&lt;&gt;""</formula>
    </cfRule>
    <cfRule type="expression" dxfId="2126" priority="356" stopIfTrue="1">
      <formula>AND($G123="",$F123&lt;&gt;"")</formula>
    </cfRule>
  </conditionalFormatting>
  <conditionalFormatting sqref="A123:A125">
    <cfRule type="expression" dxfId="2125" priority="351" stopIfTrue="1">
      <formula>$G123=""</formula>
    </cfRule>
    <cfRule type="expression" dxfId="2124" priority="352" stopIfTrue="1">
      <formula>$I123&lt;&gt;""</formula>
    </cfRule>
    <cfRule type="expression" dxfId="2123" priority="353" stopIfTrue="1">
      <formula>AND($H123="",$G123&lt;&gt;"")</formula>
    </cfRule>
  </conditionalFormatting>
  <conditionalFormatting sqref="A123:A125">
    <cfRule type="expression" dxfId="2122" priority="348" stopIfTrue="1">
      <formula>$G123=""</formula>
    </cfRule>
    <cfRule type="expression" dxfId="2121" priority="349" stopIfTrue="1">
      <formula>#REF!&lt;&gt;""</formula>
    </cfRule>
    <cfRule type="expression" dxfId="2120" priority="350" stopIfTrue="1">
      <formula>AND($H123="",$G123&lt;&gt;"")</formula>
    </cfRule>
  </conditionalFormatting>
  <conditionalFormatting sqref="A125">
    <cfRule type="expression" dxfId="2119" priority="345" stopIfTrue="1">
      <formula>$G125=""</formula>
    </cfRule>
    <cfRule type="expression" dxfId="2118" priority="346" stopIfTrue="1">
      <formula>$I125&lt;&gt;""</formula>
    </cfRule>
    <cfRule type="expression" dxfId="2117" priority="347" stopIfTrue="1">
      <formula>AND($H125="",$G125&lt;&gt;"")</formula>
    </cfRule>
  </conditionalFormatting>
  <conditionalFormatting sqref="A125">
    <cfRule type="expression" dxfId="2116" priority="342" stopIfTrue="1">
      <formula>$G125=""</formula>
    </cfRule>
    <cfRule type="expression" dxfId="2115" priority="343" stopIfTrue="1">
      <formula>$I125&lt;&gt;""</formula>
    </cfRule>
    <cfRule type="expression" dxfId="2114" priority="344" stopIfTrue="1">
      <formula>AND($H125="",$G125&lt;&gt;"")</formula>
    </cfRule>
  </conditionalFormatting>
  <conditionalFormatting sqref="A124">
    <cfRule type="expression" dxfId="2113" priority="339" stopIfTrue="1">
      <formula>$F124=""</formula>
    </cfRule>
    <cfRule type="expression" dxfId="2112" priority="340" stopIfTrue="1">
      <formula>$H124&lt;&gt;""</formula>
    </cfRule>
    <cfRule type="expression" dxfId="2111" priority="341" stopIfTrue="1">
      <formula>AND($G124="",$F124&lt;&gt;"")</formula>
    </cfRule>
  </conditionalFormatting>
  <conditionalFormatting sqref="A124">
    <cfRule type="expression" dxfId="2110" priority="336" stopIfTrue="1">
      <formula>$F124=""</formula>
    </cfRule>
    <cfRule type="expression" dxfId="2109" priority="337" stopIfTrue="1">
      <formula>#REF!&lt;&gt;""</formula>
    </cfRule>
    <cfRule type="expression" dxfId="2108" priority="338" stopIfTrue="1">
      <formula>AND($G124="",$F124&lt;&gt;"")</formula>
    </cfRule>
  </conditionalFormatting>
  <conditionalFormatting sqref="A124">
    <cfRule type="expression" dxfId="2107" priority="333" stopIfTrue="1">
      <formula>$F124=""</formula>
    </cfRule>
    <cfRule type="expression" dxfId="2106" priority="334" stopIfTrue="1">
      <formula>$H124&lt;&gt;""</formula>
    </cfRule>
    <cfRule type="expression" dxfId="2105" priority="335" stopIfTrue="1">
      <formula>AND($G124="",$F124&lt;&gt;"")</formula>
    </cfRule>
  </conditionalFormatting>
  <conditionalFormatting sqref="A124">
    <cfRule type="expression" dxfId="2104" priority="330" stopIfTrue="1">
      <formula>$F124=""</formula>
    </cfRule>
    <cfRule type="expression" dxfId="2103" priority="331" stopIfTrue="1">
      <formula>$H124&lt;&gt;""</formula>
    </cfRule>
    <cfRule type="expression" dxfId="2102" priority="332" stopIfTrue="1">
      <formula>AND($G124="",$F124&lt;&gt;"")</formula>
    </cfRule>
  </conditionalFormatting>
  <conditionalFormatting sqref="A124:A125">
    <cfRule type="expression" dxfId="2101" priority="327" stopIfTrue="1">
      <formula>$F124=""</formula>
    </cfRule>
    <cfRule type="expression" dxfId="2100" priority="328" stopIfTrue="1">
      <formula>#REF!&lt;&gt;""</formula>
    </cfRule>
    <cfRule type="expression" dxfId="2099" priority="329" stopIfTrue="1">
      <formula>AND($G124="",$F124&lt;&gt;"")</formula>
    </cfRule>
  </conditionalFormatting>
  <conditionalFormatting sqref="A124:A125">
    <cfRule type="expression" dxfId="2098" priority="324" stopIfTrue="1">
      <formula>$F124=""</formula>
    </cfRule>
    <cfRule type="expression" dxfId="2097" priority="325" stopIfTrue="1">
      <formula>$H124&lt;&gt;""</formula>
    </cfRule>
    <cfRule type="expression" dxfId="2096" priority="326" stopIfTrue="1">
      <formula>AND($G124="",$F124&lt;&gt;"")</formula>
    </cfRule>
  </conditionalFormatting>
  <conditionalFormatting sqref="A124:A125">
    <cfRule type="expression" dxfId="2095" priority="321" stopIfTrue="1">
      <formula>$F124=""</formula>
    </cfRule>
    <cfRule type="expression" dxfId="2094" priority="322" stopIfTrue="1">
      <formula>#REF!&lt;&gt;""</formula>
    </cfRule>
    <cfRule type="expression" dxfId="2093" priority="323" stopIfTrue="1">
      <formula>AND($G124="",$F124&lt;&gt;"")</formula>
    </cfRule>
  </conditionalFormatting>
  <conditionalFormatting sqref="A125">
    <cfRule type="expression" dxfId="2092" priority="318" stopIfTrue="1">
      <formula>$F125=""</formula>
    </cfRule>
    <cfRule type="expression" dxfId="2091" priority="319" stopIfTrue="1">
      <formula>$H125&lt;&gt;""</formula>
    </cfRule>
    <cfRule type="expression" dxfId="2090" priority="320" stopIfTrue="1">
      <formula>AND($G125="",$F125&lt;&gt;"")</formula>
    </cfRule>
  </conditionalFormatting>
  <conditionalFormatting sqref="A125">
    <cfRule type="expression" dxfId="2089" priority="315" stopIfTrue="1">
      <formula>$F125=""</formula>
    </cfRule>
    <cfRule type="expression" dxfId="2088" priority="316" stopIfTrue="1">
      <formula>$H125&lt;&gt;""</formula>
    </cfRule>
    <cfRule type="expression" dxfId="2087" priority="317" stopIfTrue="1">
      <formula>AND($G125="",$F125&lt;&gt;"")</formula>
    </cfRule>
  </conditionalFormatting>
  <conditionalFormatting sqref="A124">
    <cfRule type="expression" dxfId="2086" priority="312" stopIfTrue="1">
      <formula>$F124=""</formula>
    </cfRule>
    <cfRule type="expression" dxfId="2085" priority="313" stopIfTrue="1">
      <formula>$H124&lt;&gt;""</formula>
    </cfRule>
    <cfRule type="expression" dxfId="2084" priority="314" stopIfTrue="1">
      <formula>AND($G124="",$F124&lt;&gt;"")</formula>
    </cfRule>
  </conditionalFormatting>
  <conditionalFormatting sqref="A124">
    <cfRule type="expression" dxfId="2083" priority="309" stopIfTrue="1">
      <formula>$F124=""</formula>
    </cfRule>
    <cfRule type="expression" dxfId="2082" priority="310" stopIfTrue="1">
      <formula>$H124&lt;&gt;""</formula>
    </cfRule>
    <cfRule type="expression" dxfId="2081" priority="311" stopIfTrue="1">
      <formula>AND($G124="",$F124&lt;&gt;"")</formula>
    </cfRule>
  </conditionalFormatting>
  <conditionalFormatting sqref="A124:A125">
    <cfRule type="expression" dxfId="2080" priority="306" stopIfTrue="1">
      <formula>$F124=""</formula>
    </cfRule>
    <cfRule type="expression" dxfId="2079" priority="307" stopIfTrue="1">
      <formula>$H124&lt;&gt;""</formula>
    </cfRule>
    <cfRule type="expression" dxfId="2078" priority="308" stopIfTrue="1">
      <formula>AND($G124="",$F124&lt;&gt;"")</formula>
    </cfRule>
  </conditionalFormatting>
  <conditionalFormatting sqref="A124:A125">
    <cfRule type="expression" dxfId="2077" priority="303" stopIfTrue="1">
      <formula>$F124=""</formula>
    </cfRule>
    <cfRule type="expression" dxfId="2076" priority="304" stopIfTrue="1">
      <formula>#REF!&lt;&gt;""</formula>
    </cfRule>
    <cfRule type="expression" dxfId="2075" priority="305" stopIfTrue="1">
      <formula>AND($G124="",$F124&lt;&gt;"")</formula>
    </cfRule>
  </conditionalFormatting>
  <conditionalFormatting sqref="A125">
    <cfRule type="expression" dxfId="2074" priority="300" stopIfTrue="1">
      <formula>$F125=""</formula>
    </cfRule>
    <cfRule type="expression" dxfId="2073" priority="301" stopIfTrue="1">
      <formula>$H125&lt;&gt;""</formula>
    </cfRule>
    <cfRule type="expression" dxfId="2072" priority="302" stopIfTrue="1">
      <formula>AND($G125="",$F125&lt;&gt;"")</formula>
    </cfRule>
  </conditionalFormatting>
  <conditionalFormatting sqref="A125">
    <cfRule type="expression" dxfId="2071" priority="297" stopIfTrue="1">
      <formula>$F125=""</formula>
    </cfRule>
    <cfRule type="expression" dxfId="2070" priority="298" stopIfTrue="1">
      <formula>$H125&lt;&gt;""</formula>
    </cfRule>
    <cfRule type="expression" dxfId="2069" priority="299" stopIfTrue="1">
      <formula>AND($G125="",$F125&lt;&gt;"")</formula>
    </cfRule>
  </conditionalFormatting>
  <conditionalFormatting sqref="A124">
    <cfRule type="expression" dxfId="2068" priority="294" stopIfTrue="1">
      <formula>$F124=""</formula>
    </cfRule>
    <cfRule type="expression" dxfId="2067" priority="295" stopIfTrue="1">
      <formula>$H124&lt;&gt;""</formula>
    </cfRule>
    <cfRule type="expression" dxfId="2066" priority="296" stopIfTrue="1">
      <formula>AND($G124="",$F124&lt;&gt;"")</formula>
    </cfRule>
  </conditionalFormatting>
  <conditionalFormatting sqref="A124">
    <cfRule type="expression" dxfId="2065" priority="291" stopIfTrue="1">
      <formula>$F124=""</formula>
    </cfRule>
    <cfRule type="expression" dxfId="2064" priority="292" stopIfTrue="1">
      <formula>$H124&lt;&gt;""</formula>
    </cfRule>
    <cfRule type="expression" dxfId="2063" priority="293" stopIfTrue="1">
      <formula>AND($G124="",$F124&lt;&gt;"")</formula>
    </cfRule>
  </conditionalFormatting>
  <conditionalFormatting sqref="B123:B127">
    <cfRule type="expression" dxfId="2062" priority="288" stopIfTrue="1">
      <formula>$F123=""</formula>
    </cfRule>
    <cfRule type="expression" dxfId="2061" priority="289" stopIfTrue="1">
      <formula>#REF!&lt;&gt;""</formula>
    </cfRule>
    <cfRule type="expression" dxfId="2060" priority="290" stopIfTrue="1">
      <formula>AND($G123="",$F123&lt;&gt;"")</formula>
    </cfRule>
  </conditionalFormatting>
  <conditionalFormatting sqref="B411:G415">
    <cfRule type="expression" dxfId="2059" priority="286" stopIfTrue="1">
      <formula>$C411=""</formula>
    </cfRule>
    <cfRule type="expression" dxfId="2058" priority="287" stopIfTrue="1">
      <formula>$D411&lt;&gt;""</formula>
    </cfRule>
  </conditionalFormatting>
  <conditionalFormatting sqref="J411">
    <cfRule type="expression" dxfId="2057" priority="284" stopIfTrue="1">
      <formula>$C411=""</formula>
    </cfRule>
    <cfRule type="expression" dxfId="2056" priority="285" stopIfTrue="1">
      <formula>$G411&lt;&gt;""</formula>
    </cfRule>
  </conditionalFormatting>
  <conditionalFormatting sqref="E411:E415">
    <cfRule type="expression" dxfId="2055" priority="282" stopIfTrue="1">
      <formula>$C411=""</formula>
    </cfRule>
    <cfRule type="expression" dxfId="2054" priority="283" stopIfTrue="1">
      <formula>$G411&lt;&gt;""</formula>
    </cfRule>
  </conditionalFormatting>
  <conditionalFormatting sqref="C411:C415">
    <cfRule type="expression" dxfId="2053" priority="280" stopIfTrue="1">
      <formula>$C411=""</formula>
    </cfRule>
    <cfRule type="expression" dxfId="2052" priority="281" stopIfTrue="1">
      <formula>$D411&lt;&gt;""</formula>
    </cfRule>
  </conditionalFormatting>
  <conditionalFormatting sqref="K411:K415">
    <cfRule type="expression" dxfId="2051" priority="278" stopIfTrue="1">
      <formula>$C409=""</formula>
    </cfRule>
    <cfRule type="expression" dxfId="2050" priority="279" stopIfTrue="1">
      <formula>$G409&lt;&gt;""</formula>
    </cfRule>
  </conditionalFormatting>
  <conditionalFormatting sqref="I411">
    <cfRule type="expression" dxfId="2049" priority="276" stopIfTrue="1">
      <formula>$C411=""</formula>
    </cfRule>
    <cfRule type="expression" dxfId="2048" priority="277" stopIfTrue="1">
      <formula>$G411&lt;&gt;""</formula>
    </cfRule>
  </conditionalFormatting>
  <conditionalFormatting sqref="C41:F41">
    <cfRule type="expression" dxfId="2047" priority="274" stopIfTrue="1">
      <formula>$C41=""</formula>
    </cfRule>
    <cfRule type="expression" dxfId="2046" priority="275" stopIfTrue="1">
      <formula>$D41&lt;&gt;""</formula>
    </cfRule>
  </conditionalFormatting>
  <conditionalFormatting sqref="C41">
    <cfRule type="expression" dxfId="2045" priority="271" stopIfTrue="1">
      <formula>$F41=""</formula>
    </cfRule>
    <cfRule type="expression" dxfId="2044" priority="272" stopIfTrue="1">
      <formula>#REF!&lt;&gt;""</formula>
    </cfRule>
    <cfRule type="expression" dxfId="2043" priority="273" stopIfTrue="1">
      <formula>AND($G41="",$F41&lt;&gt;"")</formula>
    </cfRule>
  </conditionalFormatting>
  <conditionalFormatting sqref="D41">
    <cfRule type="expression" dxfId="2042" priority="269" stopIfTrue="1">
      <formula>$C41=""</formula>
    </cfRule>
    <cfRule type="expression" dxfId="2041" priority="270" stopIfTrue="1">
      <formula>$D41&lt;&gt;""</formula>
    </cfRule>
  </conditionalFormatting>
  <conditionalFormatting sqref="C41">
    <cfRule type="expression" dxfId="2040" priority="266" stopIfTrue="1">
      <formula>$F41=""</formula>
    </cfRule>
    <cfRule type="expression" dxfId="2039" priority="267" stopIfTrue="1">
      <formula>#REF!&lt;&gt;""</formula>
    </cfRule>
    <cfRule type="expression" dxfId="2038" priority="268" stopIfTrue="1">
      <formula>AND($G41="",$F41&lt;&gt;"")</formula>
    </cfRule>
  </conditionalFormatting>
  <conditionalFormatting sqref="C41">
    <cfRule type="expression" dxfId="2037" priority="263" stopIfTrue="1">
      <formula>$F41=""</formula>
    </cfRule>
    <cfRule type="expression" dxfId="2036" priority="264" stopIfTrue="1">
      <formula>#REF!&lt;&gt;""</formula>
    </cfRule>
    <cfRule type="expression" dxfId="2035" priority="265" stopIfTrue="1">
      <formula>AND($G41="",$F41&lt;&gt;"")</formula>
    </cfRule>
  </conditionalFormatting>
  <conditionalFormatting sqref="C41">
    <cfRule type="expression" dxfId="2034" priority="260" stopIfTrue="1">
      <formula>$F41=""</formula>
    </cfRule>
    <cfRule type="expression" dxfId="2033" priority="261" stopIfTrue="1">
      <formula>#REF!&lt;&gt;""</formula>
    </cfRule>
    <cfRule type="expression" dxfId="2032" priority="262" stopIfTrue="1">
      <formula>AND($G41="",$F41&lt;&gt;"")</formula>
    </cfRule>
  </conditionalFormatting>
  <conditionalFormatting sqref="C41">
    <cfRule type="expression" dxfId="2031" priority="257" stopIfTrue="1">
      <formula>$F41=""</formula>
    </cfRule>
    <cfRule type="expression" dxfId="2030" priority="258" stopIfTrue="1">
      <formula>#REF!&lt;&gt;""</formula>
    </cfRule>
    <cfRule type="expression" dxfId="2029" priority="259" stopIfTrue="1">
      <formula>AND($G41="",$F41&lt;&gt;"")</formula>
    </cfRule>
  </conditionalFormatting>
  <conditionalFormatting sqref="C41">
    <cfRule type="expression" dxfId="2028" priority="254" stopIfTrue="1">
      <formula>$F41=""</formula>
    </cfRule>
    <cfRule type="expression" dxfId="2027" priority="255" stopIfTrue="1">
      <formula>#REF!&lt;&gt;""</formula>
    </cfRule>
    <cfRule type="expression" dxfId="2026" priority="256" stopIfTrue="1">
      <formula>AND($G41="",$F41&lt;&gt;"")</formula>
    </cfRule>
  </conditionalFormatting>
  <conditionalFormatting sqref="B41">
    <cfRule type="expression" dxfId="2025" priority="251" stopIfTrue="1">
      <formula>$F41=""</formula>
    </cfRule>
    <cfRule type="expression" dxfId="2024" priority="252" stopIfTrue="1">
      <formula>#REF!&lt;&gt;""</formula>
    </cfRule>
    <cfRule type="expression" dxfId="2023" priority="253" stopIfTrue="1">
      <formula>AND($G41="",$F41&lt;&gt;"")</formula>
    </cfRule>
  </conditionalFormatting>
  <conditionalFormatting sqref="C41">
    <cfRule type="expression" dxfId="2022" priority="249" stopIfTrue="1">
      <formula>$C41=""</formula>
    </cfRule>
    <cfRule type="expression" dxfId="2021" priority="250" stopIfTrue="1">
      <formula>$D41&lt;&gt;""</formula>
    </cfRule>
  </conditionalFormatting>
  <conditionalFormatting sqref="B41">
    <cfRule type="expression" dxfId="2020" priority="246" stopIfTrue="1">
      <formula>$F41=""</formula>
    </cfRule>
    <cfRule type="expression" dxfId="2019" priority="247" stopIfTrue="1">
      <formula>#REF!&lt;&gt;""</formula>
    </cfRule>
    <cfRule type="expression" dxfId="2018" priority="248" stopIfTrue="1">
      <formula>AND($G41="",$F41&lt;&gt;"")</formula>
    </cfRule>
  </conditionalFormatting>
  <conditionalFormatting sqref="B41">
    <cfRule type="expression" dxfId="2017" priority="243" stopIfTrue="1">
      <formula>$F41=""</formula>
    </cfRule>
    <cfRule type="expression" dxfId="2016" priority="244" stopIfTrue="1">
      <formula>#REF!&lt;&gt;""</formula>
    </cfRule>
    <cfRule type="expression" dxfId="2015" priority="245" stopIfTrue="1">
      <formula>AND($G41="",$F41&lt;&gt;"")</formula>
    </cfRule>
  </conditionalFormatting>
  <conditionalFormatting sqref="B41">
    <cfRule type="expression" dxfId="2014" priority="240" stopIfTrue="1">
      <formula>$F41=""</formula>
    </cfRule>
    <cfRule type="expression" dxfId="2013" priority="241" stopIfTrue="1">
      <formula>#REF!&lt;&gt;""</formula>
    </cfRule>
    <cfRule type="expression" dxfId="2012" priority="242" stopIfTrue="1">
      <formula>AND($G41="",$F41&lt;&gt;"")</formula>
    </cfRule>
  </conditionalFormatting>
  <conditionalFormatting sqref="B41">
    <cfRule type="expression" dxfId="2011" priority="237" stopIfTrue="1">
      <formula>$F41=""</formula>
    </cfRule>
    <cfRule type="expression" dxfId="2010" priority="238" stopIfTrue="1">
      <formula>#REF!&lt;&gt;""</formula>
    </cfRule>
    <cfRule type="expression" dxfId="2009" priority="239" stopIfTrue="1">
      <formula>AND($G41="",$F41&lt;&gt;"")</formula>
    </cfRule>
  </conditionalFormatting>
  <conditionalFormatting sqref="B41">
    <cfRule type="expression" dxfId="2008" priority="234" stopIfTrue="1">
      <formula>$F41=""</formula>
    </cfRule>
    <cfRule type="expression" dxfId="2007" priority="235" stopIfTrue="1">
      <formula>#REF!&lt;&gt;""</formula>
    </cfRule>
    <cfRule type="expression" dxfId="2006" priority="236" stopIfTrue="1">
      <formula>AND($G41="",$F41&lt;&gt;"")</formula>
    </cfRule>
  </conditionalFormatting>
  <conditionalFormatting sqref="A238:A240">
    <cfRule type="expression" dxfId="2005" priority="204" stopIfTrue="1">
      <formula>$C238=""</formula>
    </cfRule>
    <cfRule type="expression" dxfId="2004" priority="205" stopIfTrue="1">
      <formula>$G238&lt;&gt;""</formula>
    </cfRule>
  </conditionalFormatting>
  <conditionalFormatting sqref="A238:A240">
    <cfRule type="expression" dxfId="2003" priority="201" stopIfTrue="1">
      <formula>$F238=""</formula>
    </cfRule>
    <cfRule type="expression" dxfId="2002" priority="202" stopIfTrue="1">
      <formula>#REF!&lt;&gt;""</formula>
    </cfRule>
    <cfRule type="expression" dxfId="2001" priority="203" stopIfTrue="1">
      <formula>AND($G238="",$F238&lt;&gt;"")</formula>
    </cfRule>
  </conditionalFormatting>
  <conditionalFormatting sqref="A238:A240">
    <cfRule type="expression" dxfId="2000" priority="198" stopIfTrue="1">
      <formula>$F238=""</formula>
    </cfRule>
    <cfRule type="expression" dxfId="1999" priority="199" stopIfTrue="1">
      <formula>#REF!&lt;&gt;""</formula>
    </cfRule>
    <cfRule type="expression" dxfId="1998" priority="200" stopIfTrue="1">
      <formula>AND($G238="",$F238&lt;&gt;"")</formula>
    </cfRule>
  </conditionalFormatting>
  <conditionalFormatting sqref="A238:A240">
    <cfRule type="expression" dxfId="1997" priority="196" stopIfTrue="1">
      <formula>$C238=""</formula>
    </cfRule>
    <cfRule type="expression" dxfId="1996" priority="197" stopIfTrue="1">
      <formula>$G238&lt;&gt;""</formula>
    </cfRule>
  </conditionalFormatting>
  <conditionalFormatting sqref="A238:A240">
    <cfRule type="expression" dxfId="1995" priority="193" stopIfTrue="1">
      <formula>$F238=""</formula>
    </cfRule>
    <cfRule type="expression" dxfId="1994" priority="194" stopIfTrue="1">
      <formula>#REF!&lt;&gt;""</formula>
    </cfRule>
    <cfRule type="expression" dxfId="1993" priority="195" stopIfTrue="1">
      <formula>AND($G238="",$F238&lt;&gt;"")</formula>
    </cfRule>
  </conditionalFormatting>
  <conditionalFormatting sqref="A238:A240">
    <cfRule type="expression" dxfId="1992" priority="190" stopIfTrue="1">
      <formula>$F238=""</formula>
    </cfRule>
    <cfRule type="expression" dxfId="1991" priority="191" stopIfTrue="1">
      <formula>#REF!&lt;&gt;""</formula>
    </cfRule>
    <cfRule type="expression" dxfId="1990" priority="192" stopIfTrue="1">
      <formula>AND($G238="",$F238&lt;&gt;"")</formula>
    </cfRule>
  </conditionalFormatting>
  <conditionalFormatting sqref="A238:A240">
    <cfRule type="expression" dxfId="1989" priority="187" stopIfTrue="1">
      <formula>$F238=""</formula>
    </cfRule>
    <cfRule type="expression" dxfId="1988" priority="188" stopIfTrue="1">
      <formula>#REF!&lt;&gt;""</formula>
    </cfRule>
    <cfRule type="expression" dxfId="1987" priority="189" stopIfTrue="1">
      <formula>AND($G238="",$F238&lt;&gt;"")</formula>
    </cfRule>
  </conditionalFormatting>
  <conditionalFormatting sqref="A238:A240">
    <cfRule type="expression" dxfId="1986" priority="184" stopIfTrue="1">
      <formula>$F238=""</formula>
    </cfRule>
    <cfRule type="expression" dxfId="1985" priority="185" stopIfTrue="1">
      <formula>#REF!&lt;&gt;""</formula>
    </cfRule>
    <cfRule type="expression" dxfId="1984" priority="186" stopIfTrue="1">
      <formula>AND($G238="",$F238&lt;&gt;"")</formula>
    </cfRule>
  </conditionalFormatting>
  <conditionalFormatting sqref="A238:A240">
    <cfRule type="expression" dxfId="1983" priority="182" stopIfTrue="1">
      <formula>$C238=""</formula>
    </cfRule>
    <cfRule type="expression" dxfId="1982" priority="183" stopIfTrue="1">
      <formula>$G238&lt;&gt;""</formula>
    </cfRule>
  </conditionalFormatting>
  <conditionalFormatting sqref="A238:A240">
    <cfRule type="expression" dxfId="1981" priority="179" stopIfTrue="1">
      <formula>$F238=""</formula>
    </cfRule>
    <cfRule type="expression" dxfId="1980" priority="180" stopIfTrue="1">
      <formula>#REF!&lt;&gt;""</formula>
    </cfRule>
    <cfRule type="expression" dxfId="1979" priority="181" stopIfTrue="1">
      <formula>AND($G238="",$F238&lt;&gt;"")</formula>
    </cfRule>
  </conditionalFormatting>
  <conditionalFormatting sqref="A238:A240">
    <cfRule type="expression" dxfId="1978" priority="176" stopIfTrue="1">
      <formula>$F238=""</formula>
    </cfRule>
    <cfRule type="expression" dxfId="1977" priority="177" stopIfTrue="1">
      <formula>#REF!&lt;&gt;""</formula>
    </cfRule>
    <cfRule type="expression" dxfId="1976" priority="178" stopIfTrue="1">
      <formula>AND($G238="",$F238&lt;&gt;"")</formula>
    </cfRule>
  </conditionalFormatting>
  <conditionalFormatting sqref="A238:A240">
    <cfRule type="expression" dxfId="1975" priority="173" stopIfTrue="1">
      <formula>$F238=""</formula>
    </cfRule>
    <cfRule type="expression" dxfId="1974" priority="174" stopIfTrue="1">
      <formula>#REF!&lt;&gt;""</formula>
    </cfRule>
    <cfRule type="expression" dxfId="1973" priority="175" stopIfTrue="1">
      <formula>AND($G238="",$F238&lt;&gt;"")</formula>
    </cfRule>
  </conditionalFormatting>
  <conditionalFormatting sqref="A238:A240">
    <cfRule type="expression" dxfId="1972" priority="170" stopIfTrue="1">
      <formula>$F238=""</formula>
    </cfRule>
    <cfRule type="expression" dxfId="1971" priority="171" stopIfTrue="1">
      <formula>#REF!&lt;&gt;""</formula>
    </cfRule>
    <cfRule type="expression" dxfId="1970" priority="172" stopIfTrue="1">
      <formula>AND($G238="",$F238&lt;&gt;"")</formula>
    </cfRule>
  </conditionalFormatting>
  <conditionalFormatting sqref="A238:A240">
    <cfRule type="expression" dxfId="1969" priority="167" stopIfTrue="1">
      <formula>$F238=""</formula>
    </cfRule>
    <cfRule type="expression" dxfId="1968" priority="168" stopIfTrue="1">
      <formula>#REF!&lt;&gt;""</formula>
    </cfRule>
    <cfRule type="expression" dxfId="1967" priority="169" stopIfTrue="1">
      <formula>AND($G238="",$F238&lt;&gt;"")</formula>
    </cfRule>
  </conditionalFormatting>
  <conditionalFormatting sqref="A238:A240">
    <cfRule type="expression" dxfId="1966" priority="164" stopIfTrue="1">
      <formula>$F238=""</formula>
    </cfRule>
    <cfRule type="expression" dxfId="1965" priority="165" stopIfTrue="1">
      <formula>#REF!&lt;&gt;""</formula>
    </cfRule>
    <cfRule type="expression" dxfId="1964" priority="166" stopIfTrue="1">
      <formula>AND($G238="",$F238&lt;&gt;"")</formula>
    </cfRule>
  </conditionalFormatting>
  <conditionalFormatting sqref="A238:A240">
    <cfRule type="expression" dxfId="1963" priority="162" stopIfTrue="1">
      <formula>$C238=""</formula>
    </cfRule>
    <cfRule type="expression" dxfId="1962" priority="163" stopIfTrue="1">
      <formula>$G238&lt;&gt;""</formula>
    </cfRule>
  </conditionalFormatting>
  <conditionalFormatting sqref="A238:A240">
    <cfRule type="expression" dxfId="1961" priority="159" stopIfTrue="1">
      <formula>$F238=""</formula>
    </cfRule>
    <cfRule type="expression" dxfId="1960" priority="160" stopIfTrue="1">
      <formula>#REF!&lt;&gt;""</formula>
    </cfRule>
    <cfRule type="expression" dxfId="1959" priority="161" stopIfTrue="1">
      <formula>AND($G238="",$F238&lt;&gt;"")</formula>
    </cfRule>
  </conditionalFormatting>
  <conditionalFormatting sqref="A238:A240">
    <cfRule type="expression" dxfId="1958" priority="156" stopIfTrue="1">
      <formula>$F238=""</formula>
    </cfRule>
    <cfRule type="expression" dxfId="1957" priority="157" stopIfTrue="1">
      <formula>#REF!&lt;&gt;""</formula>
    </cfRule>
    <cfRule type="expression" dxfId="1956" priority="158" stopIfTrue="1">
      <formula>AND($G238="",$F238&lt;&gt;"")</formula>
    </cfRule>
  </conditionalFormatting>
  <conditionalFormatting sqref="A238:A240">
    <cfRule type="expression" dxfId="1955" priority="153" stopIfTrue="1">
      <formula>$F238=""</formula>
    </cfRule>
    <cfRule type="expression" dxfId="1954" priority="154" stopIfTrue="1">
      <formula>#REF!&lt;&gt;""</formula>
    </cfRule>
    <cfRule type="expression" dxfId="1953" priority="155" stopIfTrue="1">
      <formula>AND($G238="",$F238&lt;&gt;"")</formula>
    </cfRule>
  </conditionalFormatting>
  <conditionalFormatting sqref="A238:A240">
    <cfRule type="expression" dxfId="1952" priority="150" stopIfTrue="1">
      <formula>$F238=""</formula>
    </cfRule>
    <cfRule type="expression" dxfId="1951" priority="151" stopIfTrue="1">
      <formula>#REF!&lt;&gt;""</formula>
    </cfRule>
    <cfRule type="expression" dxfId="1950" priority="152" stopIfTrue="1">
      <formula>AND($G238="",$F238&lt;&gt;"")</formula>
    </cfRule>
  </conditionalFormatting>
  <conditionalFormatting sqref="A238:A240">
    <cfRule type="expression" dxfId="1949" priority="148" stopIfTrue="1">
      <formula>$C238=""</formula>
    </cfRule>
    <cfRule type="expression" dxfId="1948" priority="149" stopIfTrue="1">
      <formula>$G238&lt;&gt;""</formula>
    </cfRule>
  </conditionalFormatting>
  <conditionalFormatting sqref="A238:A240">
    <cfRule type="expression" dxfId="1947" priority="145" stopIfTrue="1">
      <formula>$F238=""</formula>
    </cfRule>
    <cfRule type="expression" dxfId="1946" priority="146" stopIfTrue="1">
      <formula>#REF!&lt;&gt;""</formula>
    </cfRule>
    <cfRule type="expression" dxfId="1945" priority="147" stopIfTrue="1">
      <formula>AND($G238="",$F238&lt;&gt;"")</formula>
    </cfRule>
  </conditionalFormatting>
  <conditionalFormatting sqref="A238:A240">
    <cfRule type="expression" dxfId="1944" priority="142" stopIfTrue="1">
      <formula>$F238=""</formula>
    </cfRule>
    <cfRule type="expression" dxfId="1943" priority="143" stopIfTrue="1">
      <formula>#REF!&lt;&gt;""</formula>
    </cfRule>
    <cfRule type="expression" dxfId="1942" priority="144" stopIfTrue="1">
      <formula>AND($G238="",$F238&lt;&gt;"")</formula>
    </cfRule>
  </conditionalFormatting>
  <conditionalFormatting sqref="A238:A240">
    <cfRule type="expression" dxfId="1941" priority="139" stopIfTrue="1">
      <formula>$F238=""</formula>
    </cfRule>
    <cfRule type="expression" dxfId="1940" priority="140" stopIfTrue="1">
      <formula>#REF!&lt;&gt;""</formula>
    </cfRule>
    <cfRule type="expression" dxfId="1939" priority="141" stopIfTrue="1">
      <formula>AND($G238="",$F238&lt;&gt;"")</formula>
    </cfRule>
  </conditionalFormatting>
  <conditionalFormatting sqref="A238:A240">
    <cfRule type="expression" dxfId="1938" priority="136" stopIfTrue="1">
      <formula>$F238=""</formula>
    </cfRule>
    <cfRule type="expression" dxfId="1937" priority="137" stopIfTrue="1">
      <formula>#REF!&lt;&gt;""</formula>
    </cfRule>
    <cfRule type="expression" dxfId="1936" priority="138" stopIfTrue="1">
      <formula>AND($G238="",$F238&lt;&gt;"")</formula>
    </cfRule>
  </conditionalFormatting>
  <conditionalFormatting sqref="A238:A240">
    <cfRule type="expression" dxfId="1935" priority="134" stopIfTrue="1">
      <formula>$C238=""</formula>
    </cfRule>
    <cfRule type="expression" dxfId="1934" priority="135" stopIfTrue="1">
      <formula>$E238&lt;&gt;""</formula>
    </cfRule>
  </conditionalFormatting>
  <conditionalFormatting sqref="A238:A240">
    <cfRule type="expression" dxfId="1933" priority="132" stopIfTrue="1">
      <formula>$C238=""</formula>
    </cfRule>
    <cfRule type="expression" dxfId="1932" priority="133" stopIfTrue="1">
      <formula>$E238&lt;&gt;""</formula>
    </cfRule>
  </conditionalFormatting>
  <conditionalFormatting sqref="A238:A240">
    <cfRule type="expression" dxfId="1931" priority="130" stopIfTrue="1">
      <formula>$C238=""</formula>
    </cfRule>
    <cfRule type="expression" dxfId="1930" priority="131" stopIfTrue="1">
      <formula>$G238&lt;&gt;""</formula>
    </cfRule>
  </conditionalFormatting>
  <conditionalFormatting sqref="A238:A240">
    <cfRule type="expression" dxfId="1929" priority="128" stopIfTrue="1">
      <formula>$C238=""</formula>
    </cfRule>
    <cfRule type="expression" dxfId="1928" priority="129" stopIfTrue="1">
      <formula>$E238&lt;&gt;""</formula>
    </cfRule>
  </conditionalFormatting>
  <conditionalFormatting sqref="A238:A240">
    <cfRule type="expression" dxfId="1927" priority="126" stopIfTrue="1">
      <formula>$C238=""</formula>
    </cfRule>
    <cfRule type="expression" dxfId="1926" priority="127" stopIfTrue="1">
      <formula>$E238&lt;&gt;""</formula>
    </cfRule>
  </conditionalFormatting>
  <conditionalFormatting sqref="A238:A240">
    <cfRule type="expression" dxfId="1925" priority="124" stopIfTrue="1">
      <formula>$C238=""</formula>
    </cfRule>
    <cfRule type="expression" dxfId="1924" priority="125" stopIfTrue="1">
      <formula>$G238&lt;&gt;""</formula>
    </cfRule>
  </conditionalFormatting>
  <conditionalFormatting sqref="A238:A240">
    <cfRule type="expression" dxfId="1923" priority="122" stopIfTrue="1">
      <formula>$C238=""</formula>
    </cfRule>
    <cfRule type="expression" dxfId="1922" priority="123" stopIfTrue="1">
      <formula>$E238&lt;&gt;""</formula>
    </cfRule>
  </conditionalFormatting>
  <conditionalFormatting sqref="A238:A240">
    <cfRule type="expression" dxfId="1921" priority="120" stopIfTrue="1">
      <formula>$C238=""</formula>
    </cfRule>
    <cfRule type="expression" dxfId="1920" priority="121" stopIfTrue="1">
      <formula>$E238&lt;&gt;""</formula>
    </cfRule>
  </conditionalFormatting>
  <conditionalFormatting sqref="A238:A240">
    <cfRule type="expression" dxfId="1919" priority="117" stopIfTrue="1">
      <formula>$F238=""</formula>
    </cfRule>
    <cfRule type="expression" dxfId="1918" priority="118" stopIfTrue="1">
      <formula>#REF!&lt;&gt;""</formula>
    </cfRule>
    <cfRule type="expression" dxfId="1917" priority="119" stopIfTrue="1">
      <formula>AND($G238="",$F238&lt;&gt;"")</formula>
    </cfRule>
  </conditionalFormatting>
  <conditionalFormatting sqref="A238:A240">
    <cfRule type="expression" dxfId="1916" priority="114" stopIfTrue="1">
      <formula>$F238=""</formula>
    </cfRule>
    <cfRule type="expression" dxfId="1915" priority="115" stopIfTrue="1">
      <formula>#REF!&lt;&gt;""</formula>
    </cfRule>
    <cfRule type="expression" dxfId="1914" priority="116" stopIfTrue="1">
      <formula>AND($G238="",$F238&lt;&gt;"")</formula>
    </cfRule>
  </conditionalFormatting>
  <conditionalFormatting sqref="A238:A240">
    <cfRule type="expression" dxfId="1913" priority="112" stopIfTrue="1">
      <formula>$C238=""</formula>
    </cfRule>
    <cfRule type="expression" dxfId="1912" priority="113" stopIfTrue="1">
      <formula>$G238&lt;&gt;""</formula>
    </cfRule>
  </conditionalFormatting>
  <conditionalFormatting sqref="A238:A240">
    <cfRule type="expression" dxfId="1911" priority="109" stopIfTrue="1">
      <formula>$F238=""</formula>
    </cfRule>
    <cfRule type="expression" dxfId="1910" priority="110" stopIfTrue="1">
      <formula>#REF!&lt;&gt;""</formula>
    </cfRule>
    <cfRule type="expression" dxfId="1909" priority="111" stopIfTrue="1">
      <formula>AND($G238="",$F238&lt;&gt;"")</formula>
    </cfRule>
  </conditionalFormatting>
  <conditionalFormatting sqref="A238:A240">
    <cfRule type="expression" dxfId="1908" priority="106" stopIfTrue="1">
      <formula>$F238=""</formula>
    </cfRule>
    <cfRule type="expression" dxfId="1907" priority="107" stopIfTrue="1">
      <formula>#REF!&lt;&gt;""</formula>
    </cfRule>
    <cfRule type="expression" dxfId="1906" priority="108" stopIfTrue="1">
      <formula>AND($G238="",$F238&lt;&gt;"")</formula>
    </cfRule>
  </conditionalFormatting>
  <conditionalFormatting sqref="A238:A240">
    <cfRule type="expression" dxfId="1905" priority="103" stopIfTrue="1">
      <formula>$F238=""</formula>
    </cfRule>
    <cfRule type="expression" dxfId="1904" priority="104" stopIfTrue="1">
      <formula>#REF!&lt;&gt;""</formula>
    </cfRule>
    <cfRule type="expression" dxfId="1903" priority="105" stopIfTrue="1">
      <formula>AND($G238="",$F238&lt;&gt;"")</formula>
    </cfRule>
  </conditionalFormatting>
  <conditionalFormatting sqref="A238:A240">
    <cfRule type="expression" dxfId="1902" priority="100" stopIfTrue="1">
      <formula>$F238=""</formula>
    </cfRule>
    <cfRule type="expression" dxfId="1901" priority="101" stopIfTrue="1">
      <formula>#REF!&lt;&gt;""</formula>
    </cfRule>
    <cfRule type="expression" dxfId="1900" priority="102" stopIfTrue="1">
      <formula>AND($G238="",$F238&lt;&gt;"")</formula>
    </cfRule>
  </conditionalFormatting>
  <conditionalFormatting sqref="A238:A240">
    <cfRule type="expression" dxfId="1899" priority="98" stopIfTrue="1">
      <formula>$C238=""</formula>
    </cfRule>
    <cfRule type="expression" dxfId="1898" priority="99" stopIfTrue="1">
      <formula>$G238&lt;&gt;""</formula>
    </cfRule>
  </conditionalFormatting>
  <conditionalFormatting sqref="A238:A240">
    <cfRule type="expression" dxfId="1897" priority="95" stopIfTrue="1">
      <formula>$F238=""</formula>
    </cfRule>
    <cfRule type="expression" dxfId="1896" priority="96" stopIfTrue="1">
      <formula>#REF!&lt;&gt;""</formula>
    </cfRule>
    <cfRule type="expression" dxfId="1895" priority="97" stopIfTrue="1">
      <formula>AND($G238="",$F238&lt;&gt;"")</formula>
    </cfRule>
  </conditionalFormatting>
  <conditionalFormatting sqref="A238:A240">
    <cfRule type="expression" dxfId="1894" priority="92" stopIfTrue="1">
      <formula>$F238=""</formula>
    </cfRule>
    <cfRule type="expression" dxfId="1893" priority="93" stopIfTrue="1">
      <formula>#REF!&lt;&gt;""</formula>
    </cfRule>
    <cfRule type="expression" dxfId="1892" priority="94" stopIfTrue="1">
      <formula>AND($G238="",$F238&lt;&gt;"")</formula>
    </cfRule>
  </conditionalFormatting>
  <conditionalFormatting sqref="A238:A240">
    <cfRule type="expression" dxfId="1891" priority="89" stopIfTrue="1">
      <formula>$F238=""</formula>
    </cfRule>
    <cfRule type="expression" dxfId="1890" priority="90" stopIfTrue="1">
      <formula>#REF!&lt;&gt;""</formula>
    </cfRule>
    <cfRule type="expression" dxfId="1889" priority="91" stopIfTrue="1">
      <formula>AND($G238="",$F238&lt;&gt;"")</formula>
    </cfRule>
  </conditionalFormatting>
  <conditionalFormatting sqref="A238:A240">
    <cfRule type="expression" dxfId="1888" priority="86" stopIfTrue="1">
      <formula>$F238=""</formula>
    </cfRule>
    <cfRule type="expression" dxfId="1887" priority="87" stopIfTrue="1">
      <formula>#REF!&lt;&gt;""</formula>
    </cfRule>
    <cfRule type="expression" dxfId="1886" priority="88" stopIfTrue="1">
      <formula>AND($G238="",$F238&lt;&gt;"")</formula>
    </cfRule>
  </conditionalFormatting>
  <conditionalFormatting sqref="A238:A240">
    <cfRule type="expression" dxfId="1885" priority="84" stopIfTrue="1">
      <formula>$C238=""</formula>
    </cfRule>
    <cfRule type="expression" dxfId="1884" priority="85" stopIfTrue="1">
      <formula>$G238&lt;&gt;""</formula>
    </cfRule>
  </conditionalFormatting>
  <conditionalFormatting sqref="A238:A240">
    <cfRule type="expression" dxfId="1883" priority="82" stopIfTrue="1">
      <formula>$C238=""</formula>
    </cfRule>
    <cfRule type="expression" dxfId="1882" priority="83" stopIfTrue="1">
      <formula>$E238&lt;&gt;""</formula>
    </cfRule>
  </conditionalFormatting>
  <conditionalFormatting sqref="A238:A240">
    <cfRule type="expression" dxfId="1881" priority="80" stopIfTrue="1">
      <formula>$C238=""</formula>
    </cfRule>
    <cfRule type="expression" dxfId="1880" priority="81" stopIfTrue="1">
      <formula>$E238&lt;&gt;""</formula>
    </cfRule>
  </conditionalFormatting>
  <conditionalFormatting sqref="A238:A240">
    <cfRule type="expression" dxfId="1879" priority="78" stopIfTrue="1">
      <formula>$C238=""</formula>
    </cfRule>
    <cfRule type="expression" dxfId="1878" priority="79" stopIfTrue="1">
      <formula>$G238&lt;&gt;""</formula>
    </cfRule>
  </conditionalFormatting>
  <conditionalFormatting sqref="A238:A240">
    <cfRule type="expression" dxfId="1877" priority="76" stopIfTrue="1">
      <formula>$C238=""</formula>
    </cfRule>
    <cfRule type="expression" dxfId="1876" priority="77" stopIfTrue="1">
      <formula>$E238&lt;&gt;""</formula>
    </cfRule>
  </conditionalFormatting>
  <conditionalFormatting sqref="A238:A240">
    <cfRule type="expression" dxfId="1875" priority="74" stopIfTrue="1">
      <formula>$C238=""</formula>
    </cfRule>
    <cfRule type="expression" dxfId="1874" priority="75" stopIfTrue="1">
      <formula>$E238&lt;&gt;""</formula>
    </cfRule>
  </conditionalFormatting>
  <conditionalFormatting sqref="A238:A240">
    <cfRule type="expression" dxfId="1873" priority="71" stopIfTrue="1">
      <formula>$F238=""</formula>
    </cfRule>
    <cfRule type="expression" dxfId="1872" priority="72" stopIfTrue="1">
      <formula>#REF!&lt;&gt;""</formula>
    </cfRule>
    <cfRule type="expression" dxfId="1871" priority="73" stopIfTrue="1">
      <formula>AND($G238="",$F238&lt;&gt;"")</formula>
    </cfRule>
  </conditionalFormatting>
  <conditionalFormatting sqref="A238:A240">
    <cfRule type="expression" dxfId="1870" priority="68" stopIfTrue="1">
      <formula>$F238=""</formula>
    </cfRule>
    <cfRule type="expression" dxfId="1869" priority="69" stopIfTrue="1">
      <formula>#REF!&lt;&gt;""</formula>
    </cfRule>
    <cfRule type="expression" dxfId="1868" priority="70" stopIfTrue="1">
      <formula>AND($G238="",$F238&lt;&gt;"")</formula>
    </cfRule>
  </conditionalFormatting>
  <conditionalFormatting sqref="A238:A240">
    <cfRule type="expression" dxfId="1867" priority="65" stopIfTrue="1">
      <formula>$F238=""</formula>
    </cfRule>
    <cfRule type="expression" dxfId="1866" priority="66" stopIfTrue="1">
      <formula>#REF!&lt;&gt;""</formula>
    </cfRule>
    <cfRule type="expression" dxfId="1865" priority="67" stopIfTrue="1">
      <formula>AND($G238="",$F238&lt;&gt;"")</formula>
    </cfRule>
  </conditionalFormatting>
  <conditionalFormatting sqref="A238:A240">
    <cfRule type="expression" dxfId="1864" priority="62" stopIfTrue="1">
      <formula>$F238=""</formula>
    </cfRule>
    <cfRule type="expression" dxfId="1863" priority="63" stopIfTrue="1">
      <formula>#REF!&lt;&gt;""</formula>
    </cfRule>
    <cfRule type="expression" dxfId="1862" priority="64" stopIfTrue="1">
      <formula>AND($G238="",$F238&lt;&gt;"")</formula>
    </cfRule>
  </conditionalFormatting>
  <conditionalFormatting sqref="A238:A240">
    <cfRule type="expression" dxfId="1861" priority="59" stopIfTrue="1">
      <formula>$F238=""</formula>
    </cfRule>
    <cfRule type="expression" dxfId="1860" priority="60" stopIfTrue="1">
      <formula>#REF!&lt;&gt;""</formula>
    </cfRule>
    <cfRule type="expression" dxfId="1859" priority="61" stopIfTrue="1">
      <formula>AND($G238="",$F238&lt;&gt;"")</formula>
    </cfRule>
  </conditionalFormatting>
  <conditionalFormatting sqref="A238:A240">
    <cfRule type="expression" dxfId="1858" priority="56" stopIfTrue="1">
      <formula>$H238=""</formula>
    </cfRule>
    <cfRule type="expression" dxfId="1857" priority="57" stopIfTrue="1">
      <formula>#REF!&lt;&gt;""</formula>
    </cfRule>
    <cfRule type="expression" dxfId="1856" priority="58" stopIfTrue="1">
      <formula>AND(#REF!="",$H238&lt;&gt;"")</formula>
    </cfRule>
  </conditionalFormatting>
  <conditionalFormatting sqref="A238:A240">
    <cfRule type="expression" dxfId="1855" priority="53" stopIfTrue="1">
      <formula>$F238=""</formula>
    </cfRule>
    <cfRule type="expression" dxfId="1854" priority="54" stopIfTrue="1">
      <formula>#REF!&lt;&gt;""</formula>
    </cfRule>
    <cfRule type="expression" dxfId="1853" priority="55" stopIfTrue="1">
      <formula>AND($G238="",$F238&lt;&gt;"")</formula>
    </cfRule>
  </conditionalFormatting>
  <conditionalFormatting sqref="A238:A240">
    <cfRule type="expression" dxfId="1852" priority="50" stopIfTrue="1">
      <formula>$F238=""</formula>
    </cfRule>
    <cfRule type="expression" dxfId="1851" priority="51" stopIfTrue="1">
      <formula>#REF!&lt;&gt;""</formula>
    </cfRule>
    <cfRule type="expression" dxfId="1850" priority="52" stopIfTrue="1">
      <formula>AND($G238="",$F238&lt;&gt;"")</formula>
    </cfRule>
  </conditionalFormatting>
  <conditionalFormatting sqref="A238:A240">
    <cfRule type="expression" dxfId="1849" priority="47" stopIfTrue="1">
      <formula>$F238=""</formula>
    </cfRule>
    <cfRule type="expression" dxfId="1848" priority="48" stopIfTrue="1">
      <formula>#REF!&lt;&gt;""</formula>
    </cfRule>
    <cfRule type="expression" dxfId="1847" priority="49" stopIfTrue="1">
      <formula>AND($G238="",$F238&lt;&gt;"")</formula>
    </cfRule>
  </conditionalFormatting>
  <conditionalFormatting sqref="A238:A240">
    <cfRule type="expression" dxfId="1846" priority="44" stopIfTrue="1">
      <formula>$F238=""</formula>
    </cfRule>
    <cfRule type="expression" dxfId="1845" priority="45" stopIfTrue="1">
      <formula>#REF!&lt;&gt;""</formula>
    </cfRule>
    <cfRule type="expression" dxfId="1844" priority="46" stopIfTrue="1">
      <formula>AND($G238="",$F238&lt;&gt;"")</formula>
    </cfRule>
  </conditionalFormatting>
  <conditionalFormatting sqref="A238:A240">
    <cfRule type="expression" dxfId="1843" priority="41" stopIfTrue="1">
      <formula>$F238=""</formula>
    </cfRule>
    <cfRule type="expression" dxfId="1842" priority="42" stopIfTrue="1">
      <formula>#REF!&lt;&gt;""</formula>
    </cfRule>
    <cfRule type="expression" dxfId="1841" priority="43" stopIfTrue="1">
      <formula>AND($G238="",$F238&lt;&gt;"")</formula>
    </cfRule>
  </conditionalFormatting>
  <conditionalFormatting sqref="A238:A240">
    <cfRule type="expression" dxfId="1840" priority="38" stopIfTrue="1">
      <formula>$F238=""</formula>
    </cfRule>
    <cfRule type="expression" dxfId="1839" priority="39" stopIfTrue="1">
      <formula>#REF!&lt;&gt;""</formula>
    </cfRule>
    <cfRule type="expression" dxfId="1838" priority="40" stopIfTrue="1">
      <formula>AND($G238="",$F238&lt;&gt;"")</formula>
    </cfRule>
  </conditionalFormatting>
  <conditionalFormatting sqref="A238:A240">
    <cfRule type="expression" dxfId="1837" priority="35" stopIfTrue="1">
      <formula>$F238=""</formula>
    </cfRule>
    <cfRule type="expression" dxfId="1836" priority="36" stopIfTrue="1">
      <formula>#REF!&lt;&gt;""</formula>
    </cfRule>
    <cfRule type="expression" dxfId="1835" priority="37" stopIfTrue="1">
      <formula>AND($G238="",$F238&lt;&gt;"")</formula>
    </cfRule>
  </conditionalFormatting>
  <conditionalFormatting sqref="A238:A240">
    <cfRule type="expression" dxfId="1834" priority="32" stopIfTrue="1">
      <formula>$F238=""</formula>
    </cfRule>
    <cfRule type="expression" dxfId="1833" priority="33" stopIfTrue="1">
      <formula>#REF!&lt;&gt;""</formula>
    </cfRule>
    <cfRule type="expression" dxfId="1832" priority="34" stopIfTrue="1">
      <formula>AND($G238="",$F238&lt;&gt;"")</formula>
    </cfRule>
  </conditionalFormatting>
  <conditionalFormatting sqref="B238:F240 H238:K240">
    <cfRule type="expression" dxfId="1831" priority="30" stopIfTrue="1">
      <formula>$C238=""</formula>
    </cfRule>
    <cfRule type="expression" dxfId="1830" priority="31" stopIfTrue="1">
      <formula>$D238&lt;&gt;""</formula>
    </cfRule>
  </conditionalFormatting>
  <conditionalFormatting sqref="B238:F240 H238:K240">
    <cfRule type="expression" dxfId="1829" priority="28" stopIfTrue="1">
      <formula>$C238=""</formula>
    </cfRule>
    <cfRule type="expression" dxfId="1828" priority="29" stopIfTrue="1">
      <formula>$D238&lt;&gt;""</formula>
    </cfRule>
  </conditionalFormatting>
  <conditionalFormatting sqref="B238:F240 H238:K240">
    <cfRule type="expression" dxfId="1827" priority="26" stopIfTrue="1">
      <formula>$C238=""</formula>
    </cfRule>
    <cfRule type="expression" dxfId="1826" priority="27" stopIfTrue="1">
      <formula>$D238&lt;&gt;""</formula>
    </cfRule>
  </conditionalFormatting>
  <conditionalFormatting sqref="A238">
    <cfRule type="expression" dxfId="1825" priority="23" stopIfTrue="1">
      <formula>$F238=""</formula>
    </cfRule>
    <cfRule type="expression" dxfId="1824" priority="24" stopIfTrue="1">
      <formula>#REF!&lt;&gt;""</formula>
    </cfRule>
    <cfRule type="expression" dxfId="1823" priority="25" stopIfTrue="1">
      <formula>AND($G238="",$F238&lt;&gt;"")</formula>
    </cfRule>
  </conditionalFormatting>
  <conditionalFormatting sqref="A238">
    <cfRule type="expression" dxfId="1822" priority="21" stopIfTrue="1">
      <formula>$C238=""</formula>
    </cfRule>
    <cfRule type="expression" dxfId="1821" priority="22" stopIfTrue="1">
      <formula>$G238&lt;&gt;""</formula>
    </cfRule>
  </conditionalFormatting>
  <conditionalFormatting sqref="N238:N240 D238:L240">
    <cfRule type="expression" dxfId="1820" priority="19" stopIfTrue="1">
      <formula>$D238=""</formula>
    </cfRule>
    <cfRule type="expression" dxfId="1819" priority="20" stopIfTrue="1">
      <formula>AND($E238="",$D238&lt;&gt;"")</formula>
    </cfRule>
  </conditionalFormatting>
  <conditionalFormatting sqref="A238">
    <cfRule type="expression" dxfId="1818" priority="17" stopIfTrue="1">
      <formula>$C238=""</formula>
    </cfRule>
    <cfRule type="expression" dxfId="1817" priority="18" stopIfTrue="1">
      <formula>$G238&lt;&gt;""</formula>
    </cfRule>
  </conditionalFormatting>
  <conditionalFormatting sqref="A238">
    <cfRule type="expression" dxfId="1816" priority="14" stopIfTrue="1">
      <formula>$F238=""</formula>
    </cfRule>
    <cfRule type="expression" dxfId="1815" priority="15" stopIfTrue="1">
      <formula>#REF!&lt;&gt;""</formula>
    </cfRule>
    <cfRule type="expression" dxfId="1814" priority="16" stopIfTrue="1">
      <formula>AND($G238="",$F238&lt;&gt;"")</formula>
    </cfRule>
  </conditionalFormatting>
  <conditionalFormatting sqref="A238">
    <cfRule type="expression" dxfId="1813" priority="11" stopIfTrue="1">
      <formula>$F238=""</formula>
    </cfRule>
    <cfRule type="expression" dxfId="1812" priority="12" stopIfTrue="1">
      <formula>#REF!&lt;&gt;""</formula>
    </cfRule>
    <cfRule type="expression" dxfId="1811" priority="13" stopIfTrue="1">
      <formula>AND($G238="",$F238&lt;&gt;"")</formula>
    </cfRule>
  </conditionalFormatting>
  <conditionalFormatting sqref="A238">
    <cfRule type="expression" dxfId="1810" priority="9" stopIfTrue="1">
      <formula>$C238=""</formula>
    </cfRule>
    <cfRule type="expression" dxfId="1809" priority="10" stopIfTrue="1">
      <formula>$G238&lt;&gt;""</formula>
    </cfRule>
  </conditionalFormatting>
  <conditionalFormatting sqref="A238">
    <cfRule type="expression" dxfId="1808" priority="6" stopIfTrue="1">
      <formula>$F238=""</formula>
    </cfRule>
    <cfRule type="expression" dxfId="1807" priority="7" stopIfTrue="1">
      <formula>#REF!&lt;&gt;""</formula>
    </cfRule>
    <cfRule type="expression" dxfId="1806" priority="8" stopIfTrue="1">
      <formula>AND($G238="",$F238&lt;&gt;"")</formula>
    </cfRule>
  </conditionalFormatting>
  <conditionalFormatting sqref="A238">
    <cfRule type="expression" dxfId="1805" priority="4" stopIfTrue="1">
      <formula>$C238=""</formula>
    </cfRule>
    <cfRule type="expression" dxfId="1804" priority="5" stopIfTrue="1">
      <formula>$G238&lt;&gt;""</formula>
    </cfRule>
  </conditionalFormatting>
  <conditionalFormatting sqref="A238:A240">
    <cfRule type="expression" dxfId="1803" priority="1" stopIfTrue="1">
      <formula>$H238=""</formula>
    </cfRule>
    <cfRule type="expression" dxfId="1802" priority="2" stopIfTrue="1">
      <formula>#REF!&lt;&gt;""</formula>
    </cfRule>
    <cfRule type="expression" dxfId="1801" priority="3" stopIfTrue="1">
      <formula>AND($I259="",$H238&lt;&gt;"")</formula>
    </cfRule>
  </conditionalFormatting>
  <conditionalFormatting sqref="A232">
    <cfRule type="expression" dxfId="1800" priority="8654" stopIfTrue="1">
      <formula>$H232=""</formula>
    </cfRule>
    <cfRule type="expression" dxfId="1799" priority="8655" stopIfTrue="1">
      <formula>#REF!&lt;&gt;""</formula>
    </cfRule>
    <cfRule type="expression" dxfId="1798" priority="8656" stopIfTrue="1">
      <formula>AND($I252="",$H232&lt;&gt;"")</formula>
    </cfRule>
  </conditionalFormatting>
  <hyperlinks>
    <hyperlink ref="A28" location="sub_10000" display="sub_10000"/>
    <hyperlink ref="A395" location="sub_10000" display="sub_10000"/>
    <hyperlink ref="A214" location="sub_10000" display="sub_10000"/>
    <hyperlink ref="A376" location="sub_10000" display="sub_10000"/>
  </hyperlinks>
  <pageMargins left="0.78740157480314965" right="0.78740157480314965" top="0.39370078740157483" bottom="0.39370078740157483" header="0.51181102362204722" footer="0.51181102362204722"/>
  <pageSetup paperSize="9" scale="33" orientation="portrait" r:id="rId1"/>
  <headerFooter alignWithMargins="0"/>
  <rowBreaks count="4" manualBreakCount="4">
    <brk id="71" max="10" man="1"/>
    <brk id="153" max="10" man="1"/>
    <brk id="213" max="10" man="1"/>
    <brk id="294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9"/>
  <dimension ref="A1:P669"/>
  <sheetViews>
    <sheetView view="pageBreakPreview" topLeftCell="A319" zoomScale="90" zoomScaleNormal="120" zoomScaleSheetLayoutView="90" workbookViewId="0">
      <selection activeCell="J327" sqref="J327"/>
    </sheetView>
  </sheetViews>
  <sheetFormatPr defaultRowHeight="15.75"/>
  <cols>
    <col min="1" max="1" width="84.85546875" style="136" customWidth="1"/>
    <col min="2" max="2" width="10.140625" style="136" customWidth="1"/>
    <col min="3" max="3" width="8.5703125" style="233" customWidth="1"/>
    <col min="4" max="4" width="7.28515625" style="233" customWidth="1"/>
    <col min="5" max="6" width="8.5703125" style="233" customWidth="1"/>
    <col min="7" max="7" width="6.5703125" style="233" customWidth="1"/>
    <col min="8" max="8" width="6.28515625" style="233" customWidth="1"/>
    <col min="9" max="9" width="6.140625" style="233" customWidth="1"/>
    <col min="10" max="10" width="17.7109375" style="4" customWidth="1"/>
    <col min="11" max="11" width="16.7109375" style="6" customWidth="1"/>
    <col min="12" max="12" width="16.85546875" style="6" customWidth="1"/>
    <col min="13" max="13" width="15.42578125" style="354" customWidth="1"/>
    <col min="14" max="14" width="10.5703125" style="6" customWidth="1"/>
    <col min="15" max="15" width="11" style="6" customWidth="1"/>
    <col min="16" max="16384" width="9.140625" style="6"/>
  </cols>
  <sheetData>
    <row r="1" spans="1:15">
      <c r="C1" s="210"/>
      <c r="D1" s="210"/>
      <c r="E1" s="211"/>
      <c r="F1" s="211"/>
      <c r="G1" s="211"/>
      <c r="H1" s="211"/>
      <c r="I1" s="211"/>
      <c r="J1" s="211" t="s">
        <v>227</v>
      </c>
      <c r="K1" s="211"/>
      <c r="L1" s="211"/>
      <c r="M1" s="224"/>
    </row>
    <row r="2" spans="1:15" ht="97.9" customHeight="1">
      <c r="C2" s="212"/>
      <c r="D2" s="212"/>
      <c r="E2" s="212"/>
      <c r="F2" s="212"/>
      <c r="G2" s="212"/>
      <c r="H2" s="212"/>
      <c r="I2" s="212"/>
      <c r="J2" s="700" t="s">
        <v>408</v>
      </c>
      <c r="K2" s="700"/>
      <c r="L2" s="700"/>
      <c r="M2" s="303"/>
    </row>
    <row r="3" spans="1:15" s="5" customFormat="1" ht="62.45" customHeight="1">
      <c r="A3" s="722" t="s">
        <v>452</v>
      </c>
      <c r="B3" s="722"/>
      <c r="C3" s="722"/>
      <c r="D3" s="722"/>
      <c r="E3" s="722"/>
      <c r="F3" s="722"/>
      <c r="G3" s="722"/>
      <c r="H3" s="722"/>
      <c r="I3" s="722"/>
      <c r="J3" s="722"/>
      <c r="K3" s="722"/>
      <c r="L3" s="722"/>
      <c r="M3" s="351"/>
    </row>
    <row r="4" spans="1:15" ht="15.75" customHeight="1">
      <c r="A4" s="726"/>
      <c r="B4" s="726"/>
      <c r="C4" s="726"/>
      <c r="D4" s="726"/>
      <c r="E4" s="726"/>
      <c r="F4" s="726"/>
      <c r="G4" s="726"/>
      <c r="H4" s="726"/>
      <c r="I4" s="726"/>
      <c r="J4" s="726"/>
      <c r="M4" s="718"/>
    </row>
    <row r="5" spans="1:15">
      <c r="C5" s="213"/>
      <c r="D5" s="213"/>
      <c r="E5" s="213"/>
      <c r="F5" s="213"/>
      <c r="G5" s="213"/>
      <c r="H5" s="213"/>
      <c r="I5" s="213"/>
      <c r="L5" s="481" t="s">
        <v>111</v>
      </c>
      <c r="M5" s="718"/>
    </row>
    <row r="6" spans="1:15">
      <c r="A6" s="214" t="s">
        <v>115</v>
      </c>
      <c r="B6" s="723" t="s">
        <v>118</v>
      </c>
      <c r="C6" s="724"/>
      <c r="D6" s="724"/>
      <c r="E6" s="725"/>
      <c r="F6" s="215" t="s">
        <v>311</v>
      </c>
      <c r="G6" s="216" t="s">
        <v>116</v>
      </c>
      <c r="H6" s="216" t="s">
        <v>109</v>
      </c>
      <c r="I6" s="216" t="s">
        <v>120</v>
      </c>
      <c r="J6" s="719" t="s">
        <v>104</v>
      </c>
      <c r="K6" s="720"/>
      <c r="L6" s="721"/>
      <c r="M6" s="718"/>
    </row>
    <row r="7" spans="1:15" s="116" customFormat="1" ht="18.75">
      <c r="A7" s="214">
        <v>1</v>
      </c>
      <c r="B7" s="214">
        <v>2</v>
      </c>
      <c r="C7" s="216">
        <v>3</v>
      </c>
      <c r="D7" s="216">
        <v>4</v>
      </c>
      <c r="E7" s="216">
        <v>5</v>
      </c>
      <c r="F7" s="216">
        <v>6</v>
      </c>
      <c r="G7" s="216">
        <v>7</v>
      </c>
      <c r="H7" s="216">
        <v>8</v>
      </c>
      <c r="I7" s="216">
        <v>9</v>
      </c>
      <c r="J7" s="486" t="s">
        <v>376</v>
      </c>
      <c r="K7" s="486" t="s">
        <v>377</v>
      </c>
      <c r="L7" s="486" t="s">
        <v>407</v>
      </c>
      <c r="M7" s="718"/>
    </row>
    <row r="8" spans="1:15">
      <c r="A8" s="3" t="s">
        <v>114</v>
      </c>
      <c r="B8" s="249"/>
      <c r="C8" s="119" t="s">
        <v>146</v>
      </c>
      <c r="D8" s="119"/>
      <c r="E8" s="119" t="s">
        <v>146</v>
      </c>
      <c r="F8" s="119"/>
      <c r="G8" s="119"/>
      <c r="H8" s="119"/>
      <c r="I8" s="119"/>
      <c r="J8" s="120">
        <f>J9+J17+J183+J200+J273+J363+J371+J389+J418+J433+J480+J529+J537+J545+J553+J561+J584+J627+J513+J521+J576</f>
        <v>155621.94011000003</v>
      </c>
      <c r="K8" s="120">
        <f>K9+K17+K183+K200+K273+K363+K371+K389+K418+K433+K480+K529+K537+K545+K553+K561+K584+K627+K513+K521+K576</f>
        <v>138538.39357000001</v>
      </c>
      <c r="L8" s="120">
        <f>L9+L17+L183+L200+L273+L363+L371+L389+L418+L433+L480+L529+L537+L545+L553+L561+L584+L627+L513+L521+L576</f>
        <v>135529.32399999999</v>
      </c>
      <c r="M8" s="392">
        <v>155621.98615999997</v>
      </c>
      <c r="N8" s="533">
        <v>138538.36357000002</v>
      </c>
      <c r="O8" s="393">
        <v>135529.30000000002</v>
      </c>
    </row>
    <row r="9" spans="1:15" s="116" customFormat="1" ht="37.15" customHeight="1">
      <c r="A9" s="638" t="s">
        <v>484</v>
      </c>
      <c r="B9" s="494" t="s">
        <v>123</v>
      </c>
      <c r="C9" s="119"/>
      <c r="D9" s="119"/>
      <c r="E9" s="119"/>
      <c r="F9" s="119"/>
      <c r="G9" s="119"/>
      <c r="H9" s="119"/>
      <c r="I9" s="119"/>
      <c r="J9" s="120">
        <f>SUM(J16)</f>
        <v>20</v>
      </c>
      <c r="K9" s="120">
        <f>SUM(K16)</f>
        <v>20</v>
      </c>
      <c r="L9" s="120">
        <f>SUM(L16)</f>
        <v>20</v>
      </c>
      <c r="M9" s="394">
        <f>M8-J8</f>
        <v>4.6049999946262687E-2</v>
      </c>
      <c r="N9" s="394">
        <f>N8-K8</f>
        <v>-2.9999999998835847E-2</v>
      </c>
      <c r="O9" s="394">
        <f>O8-L8</f>
        <v>-2.3999999975785613E-2</v>
      </c>
    </row>
    <row r="10" spans="1:15" s="116" customFormat="1" ht="20.45" customHeight="1">
      <c r="A10" s="218" t="s">
        <v>322</v>
      </c>
      <c r="B10" s="250" t="s">
        <v>123</v>
      </c>
      <c r="C10" s="45" t="s">
        <v>89</v>
      </c>
      <c r="D10" s="45" t="s">
        <v>123</v>
      </c>
      <c r="E10" s="119"/>
      <c r="F10" s="119"/>
      <c r="G10" s="119"/>
      <c r="H10" s="119"/>
      <c r="I10" s="119"/>
      <c r="J10" s="120">
        <f>J11</f>
        <v>20</v>
      </c>
      <c r="K10" s="120">
        <f>K11</f>
        <v>20</v>
      </c>
      <c r="L10" s="120">
        <f>L11</f>
        <v>20</v>
      </c>
      <c r="M10" s="566"/>
      <c r="N10" s="566"/>
      <c r="O10" s="566"/>
    </row>
    <row r="11" spans="1:15" ht="25.15" customHeight="1">
      <c r="A11" s="1" t="s">
        <v>132</v>
      </c>
      <c r="B11" s="250" t="s">
        <v>123</v>
      </c>
      <c r="C11" s="45" t="s">
        <v>89</v>
      </c>
      <c r="D11" s="45" t="s">
        <v>123</v>
      </c>
      <c r="E11" s="45" t="s">
        <v>194</v>
      </c>
      <c r="F11" s="45"/>
      <c r="G11" s="45"/>
      <c r="H11" s="45"/>
      <c r="I11" s="45"/>
      <c r="J11" s="52">
        <f>SUM(J14)</f>
        <v>20</v>
      </c>
      <c r="K11" s="52">
        <f>SUM(K14)</f>
        <v>20</v>
      </c>
      <c r="L11" s="52">
        <f>SUM(L14)</f>
        <v>20</v>
      </c>
      <c r="M11" s="352"/>
      <c r="N11" s="352"/>
      <c r="O11" s="352"/>
    </row>
    <row r="12" spans="1:15" ht="36" customHeight="1">
      <c r="A12" s="1" t="s">
        <v>290</v>
      </c>
      <c r="B12" s="250" t="s">
        <v>123</v>
      </c>
      <c r="C12" s="45" t="s">
        <v>89</v>
      </c>
      <c r="D12" s="45" t="s">
        <v>123</v>
      </c>
      <c r="E12" s="45" t="s">
        <v>194</v>
      </c>
      <c r="F12" s="45" t="s">
        <v>288</v>
      </c>
      <c r="G12" s="45"/>
      <c r="H12" s="45"/>
      <c r="I12" s="45"/>
      <c r="J12" s="52">
        <f t="shared" ref="J12:L13" si="0">J13</f>
        <v>20</v>
      </c>
      <c r="K12" s="52">
        <f t="shared" si="0"/>
        <v>20</v>
      </c>
      <c r="L12" s="52">
        <f t="shared" si="0"/>
        <v>20</v>
      </c>
    </row>
    <row r="13" spans="1:15" ht="34.15" customHeight="1">
      <c r="A13" s="1" t="s">
        <v>291</v>
      </c>
      <c r="B13" s="250" t="s">
        <v>123</v>
      </c>
      <c r="C13" s="45" t="s">
        <v>89</v>
      </c>
      <c r="D13" s="45" t="s">
        <v>123</v>
      </c>
      <c r="E13" s="45" t="s">
        <v>194</v>
      </c>
      <c r="F13" s="45" t="s">
        <v>289</v>
      </c>
      <c r="G13" s="45"/>
      <c r="H13" s="45"/>
      <c r="I13" s="45"/>
      <c r="J13" s="52">
        <f t="shared" si="0"/>
        <v>20</v>
      </c>
      <c r="K13" s="52">
        <f t="shared" si="0"/>
        <v>20</v>
      </c>
      <c r="L13" s="52">
        <f t="shared" si="0"/>
        <v>20</v>
      </c>
    </row>
    <row r="14" spans="1:15" ht="25.15" customHeight="1">
      <c r="A14" s="1" t="s">
        <v>121</v>
      </c>
      <c r="B14" s="250" t="s">
        <v>123</v>
      </c>
      <c r="C14" s="45" t="s">
        <v>89</v>
      </c>
      <c r="D14" s="45" t="s">
        <v>123</v>
      </c>
      <c r="E14" s="45" t="s">
        <v>194</v>
      </c>
      <c r="F14" s="45" t="s">
        <v>289</v>
      </c>
      <c r="G14" s="45" t="s">
        <v>123</v>
      </c>
      <c r="H14" s="45"/>
      <c r="I14" s="45"/>
      <c r="J14" s="52">
        <f t="shared" ref="J14:L15" si="1">SUM(J15)</f>
        <v>20</v>
      </c>
      <c r="K14" s="52">
        <f t="shared" si="1"/>
        <v>20</v>
      </c>
      <c r="L14" s="52">
        <f t="shared" si="1"/>
        <v>20</v>
      </c>
    </row>
    <row r="15" spans="1:15" ht="50.45" customHeight="1">
      <c r="A15" s="1" t="s">
        <v>126</v>
      </c>
      <c r="B15" s="250" t="s">
        <v>123</v>
      </c>
      <c r="C15" s="45" t="s">
        <v>89</v>
      </c>
      <c r="D15" s="45" t="s">
        <v>123</v>
      </c>
      <c r="E15" s="45" t="s">
        <v>194</v>
      </c>
      <c r="F15" s="45" t="s">
        <v>289</v>
      </c>
      <c r="G15" s="45" t="s">
        <v>123</v>
      </c>
      <c r="H15" s="45" t="s">
        <v>124</v>
      </c>
      <c r="I15" s="45"/>
      <c r="J15" s="52">
        <f t="shared" si="1"/>
        <v>20</v>
      </c>
      <c r="K15" s="52">
        <f t="shared" si="1"/>
        <v>20</v>
      </c>
      <c r="L15" s="52">
        <f t="shared" si="1"/>
        <v>20</v>
      </c>
    </row>
    <row r="16" spans="1:15" ht="25.15" customHeight="1">
      <c r="A16" s="242" t="s">
        <v>316</v>
      </c>
      <c r="B16" s="250" t="s">
        <v>123</v>
      </c>
      <c r="C16" s="45" t="s">
        <v>89</v>
      </c>
      <c r="D16" s="45" t="s">
        <v>123</v>
      </c>
      <c r="E16" s="45" t="s">
        <v>194</v>
      </c>
      <c r="F16" s="45" t="s">
        <v>289</v>
      </c>
      <c r="G16" s="45" t="s">
        <v>123</v>
      </c>
      <c r="H16" s="45" t="s">
        <v>124</v>
      </c>
      <c r="I16" s="45" t="s">
        <v>125</v>
      </c>
      <c r="J16" s="52">
        <f>'прил 4'!I21</f>
        <v>20</v>
      </c>
      <c r="K16" s="52">
        <f>'прил 4'!J21</f>
        <v>20</v>
      </c>
      <c r="L16" s="52">
        <f>'прил 4'!K21</f>
        <v>20</v>
      </c>
    </row>
    <row r="17" spans="1:16" s="116" customFormat="1" ht="39" customHeight="1">
      <c r="A17" s="3" t="s">
        <v>477</v>
      </c>
      <c r="B17" s="119" t="s">
        <v>148</v>
      </c>
      <c r="C17" s="118"/>
      <c r="D17" s="119"/>
      <c r="E17" s="251"/>
      <c r="F17" s="251"/>
      <c r="G17" s="119"/>
      <c r="H17" s="119"/>
      <c r="I17" s="119"/>
      <c r="J17" s="120">
        <f>J18+J42+J73+J100+J111+J124+J141+J148+J155+J176+J168+J175</f>
        <v>102153.66561</v>
      </c>
      <c r="K17" s="120">
        <f>K18+K42+K73+K100+K111+K124+K141+K148+K155+K176</f>
        <v>94300.163570000019</v>
      </c>
      <c r="L17" s="120">
        <f>L18+L42+L73+L100+L111+L124+L141+L148+L155+L176</f>
        <v>89396.700000000012</v>
      </c>
      <c r="M17" s="209"/>
    </row>
    <row r="18" spans="1:16" s="116" customFormat="1" ht="25.15" customHeight="1">
      <c r="A18" s="135" t="s">
        <v>185</v>
      </c>
      <c r="B18" s="119" t="s">
        <v>148</v>
      </c>
      <c r="C18" s="112" t="s">
        <v>89</v>
      </c>
      <c r="D18" s="45" t="s">
        <v>123</v>
      </c>
      <c r="E18" s="251"/>
      <c r="F18" s="251"/>
      <c r="G18" s="119"/>
      <c r="H18" s="119"/>
      <c r="I18" s="119"/>
      <c r="J18" s="120">
        <f>J35+J41+J24+J30</f>
        <v>16820.900000000001</v>
      </c>
      <c r="K18" s="120">
        <f>K35+K41+K24+K30</f>
        <v>16139.1</v>
      </c>
      <c r="L18" s="120">
        <f>L35+L41+L24+L30</f>
        <v>15890.6</v>
      </c>
      <c r="M18" s="355"/>
    </row>
    <row r="19" spans="1:16" s="5" customFormat="1" ht="46.15" customHeight="1">
      <c r="A19" s="219" t="s">
        <v>339</v>
      </c>
      <c r="B19" s="119" t="s">
        <v>148</v>
      </c>
      <c r="C19" s="112" t="s">
        <v>89</v>
      </c>
      <c r="D19" s="45" t="s">
        <v>123</v>
      </c>
      <c r="E19" s="45" t="s">
        <v>65</v>
      </c>
      <c r="F19" s="45"/>
      <c r="G19" s="46"/>
      <c r="H19" s="46"/>
      <c r="I19" s="46"/>
      <c r="J19" s="47">
        <f>J22</f>
        <v>7.9</v>
      </c>
      <c r="K19" s="47">
        <f>K22</f>
        <v>20</v>
      </c>
      <c r="L19" s="47">
        <f>L22</f>
        <v>20</v>
      </c>
      <c r="M19" s="279"/>
      <c r="N19" s="113"/>
      <c r="O19" s="113"/>
      <c r="P19" s="113"/>
    </row>
    <row r="20" spans="1:16" s="5" customFormat="1" ht="31.5">
      <c r="A20" s="136" t="s">
        <v>313</v>
      </c>
      <c r="B20" s="119" t="s">
        <v>148</v>
      </c>
      <c r="C20" s="112" t="s">
        <v>89</v>
      </c>
      <c r="D20" s="45" t="s">
        <v>123</v>
      </c>
      <c r="E20" s="45" t="s">
        <v>65</v>
      </c>
      <c r="F20" s="45" t="s">
        <v>308</v>
      </c>
      <c r="G20" s="46"/>
      <c r="H20" s="46"/>
      <c r="I20" s="46"/>
      <c r="J20" s="47">
        <f t="shared" ref="J20:L23" si="2">J21</f>
        <v>7.9</v>
      </c>
      <c r="K20" s="47">
        <f t="shared" si="2"/>
        <v>20</v>
      </c>
      <c r="L20" s="47">
        <f t="shared" si="2"/>
        <v>20</v>
      </c>
      <c r="M20" s="351"/>
      <c r="N20" s="113"/>
      <c r="O20" s="113"/>
      <c r="P20" s="113"/>
    </row>
    <row r="21" spans="1:16" s="5" customFormat="1" ht="20.45" customHeight="1">
      <c r="A21" s="243" t="s">
        <v>328</v>
      </c>
      <c r="B21" s="119" t="s">
        <v>148</v>
      </c>
      <c r="C21" s="112" t="s">
        <v>89</v>
      </c>
      <c r="D21" s="45" t="s">
        <v>123</v>
      </c>
      <c r="E21" s="45" t="s">
        <v>65</v>
      </c>
      <c r="F21" s="45" t="s">
        <v>315</v>
      </c>
      <c r="G21" s="46"/>
      <c r="H21" s="46"/>
      <c r="I21" s="46"/>
      <c r="J21" s="47">
        <f t="shared" si="2"/>
        <v>7.9</v>
      </c>
      <c r="K21" s="47">
        <f t="shared" si="2"/>
        <v>20</v>
      </c>
      <c r="L21" s="47">
        <f t="shared" si="2"/>
        <v>20</v>
      </c>
      <c r="M21" s="351"/>
      <c r="N21" s="113"/>
      <c r="O21" s="113"/>
      <c r="P21" s="113"/>
    </row>
    <row r="22" spans="1:16" s="5" customFormat="1" ht="25.15" customHeight="1">
      <c r="A22" s="1" t="s">
        <v>139</v>
      </c>
      <c r="B22" s="119" t="s">
        <v>148</v>
      </c>
      <c r="C22" s="112" t="s">
        <v>89</v>
      </c>
      <c r="D22" s="45" t="s">
        <v>123</v>
      </c>
      <c r="E22" s="45" t="s">
        <v>65</v>
      </c>
      <c r="F22" s="45" t="s">
        <v>315</v>
      </c>
      <c r="G22" s="46" t="s">
        <v>151</v>
      </c>
      <c r="H22" s="46"/>
      <c r="I22" s="46"/>
      <c r="J22" s="47">
        <f t="shared" si="2"/>
        <v>7.9</v>
      </c>
      <c r="K22" s="47">
        <f t="shared" si="2"/>
        <v>20</v>
      </c>
      <c r="L22" s="47">
        <f t="shared" si="2"/>
        <v>20</v>
      </c>
      <c r="M22" s="351"/>
      <c r="N22" s="113"/>
      <c r="O22" s="113"/>
      <c r="P22" s="113"/>
    </row>
    <row r="23" spans="1:16" s="5" customFormat="1" ht="25.15" customHeight="1">
      <c r="A23" s="1" t="s">
        <v>156</v>
      </c>
      <c r="B23" s="119" t="s">
        <v>148</v>
      </c>
      <c r="C23" s="112" t="s">
        <v>89</v>
      </c>
      <c r="D23" s="45" t="s">
        <v>123</v>
      </c>
      <c r="E23" s="45" t="s">
        <v>65</v>
      </c>
      <c r="F23" s="45" t="s">
        <v>315</v>
      </c>
      <c r="G23" s="46" t="s">
        <v>151</v>
      </c>
      <c r="H23" s="46" t="s">
        <v>123</v>
      </c>
      <c r="I23" s="46"/>
      <c r="J23" s="47">
        <f t="shared" si="2"/>
        <v>7.9</v>
      </c>
      <c r="K23" s="47">
        <f t="shared" si="2"/>
        <v>20</v>
      </c>
      <c r="L23" s="47">
        <f t="shared" si="2"/>
        <v>20</v>
      </c>
      <c r="M23" s="351"/>
    </row>
    <row r="24" spans="1:16" s="5" customFormat="1" ht="34.15" customHeight="1">
      <c r="A24" s="291" t="s">
        <v>317</v>
      </c>
      <c r="B24" s="119" t="s">
        <v>148</v>
      </c>
      <c r="C24" s="112" t="s">
        <v>89</v>
      </c>
      <c r="D24" s="45" t="s">
        <v>123</v>
      </c>
      <c r="E24" s="45" t="s">
        <v>65</v>
      </c>
      <c r="F24" s="45" t="s">
        <v>315</v>
      </c>
      <c r="G24" s="46" t="s">
        <v>151</v>
      </c>
      <c r="H24" s="46" t="s">
        <v>123</v>
      </c>
      <c r="I24" s="46" t="s">
        <v>128</v>
      </c>
      <c r="J24" s="52">
        <f>'прил 3'!J322</f>
        <v>7.9</v>
      </c>
      <c r="K24" s="52">
        <f>'прил 3'!K322</f>
        <v>20</v>
      </c>
      <c r="L24" s="52">
        <f>'прил 3'!L322</f>
        <v>20</v>
      </c>
      <c r="M24" s="351"/>
      <c r="N24" s="114"/>
      <c r="O24" s="114"/>
      <c r="P24" s="114"/>
    </row>
    <row r="25" spans="1:16" s="5" customFormat="1" ht="28.15" customHeight="1">
      <c r="A25" s="219" t="s">
        <v>239</v>
      </c>
      <c r="B25" s="119" t="s">
        <v>148</v>
      </c>
      <c r="C25" s="112" t="s">
        <v>89</v>
      </c>
      <c r="D25" s="45" t="s">
        <v>123</v>
      </c>
      <c r="E25" s="45" t="s">
        <v>240</v>
      </c>
      <c r="F25" s="45"/>
      <c r="G25" s="46"/>
      <c r="H25" s="46"/>
      <c r="I25" s="46"/>
      <c r="J25" s="52">
        <f>J26+J31</f>
        <v>2122.1999999999998</v>
      </c>
      <c r="K25" s="52">
        <f>K26+K31</f>
        <v>4015</v>
      </c>
      <c r="L25" s="52">
        <f>L26+L31</f>
        <v>5080</v>
      </c>
      <c r="M25" s="351"/>
      <c r="N25" s="114"/>
      <c r="O25" s="114"/>
      <c r="P25" s="114"/>
    </row>
    <row r="26" spans="1:16" s="5" customFormat="1" ht="31.5">
      <c r="A26" s="219" t="s">
        <v>290</v>
      </c>
      <c r="B26" s="119" t="s">
        <v>148</v>
      </c>
      <c r="C26" s="112" t="s">
        <v>89</v>
      </c>
      <c r="D26" s="45" t="s">
        <v>123</v>
      </c>
      <c r="E26" s="45" t="s">
        <v>240</v>
      </c>
      <c r="F26" s="45" t="s">
        <v>288</v>
      </c>
      <c r="G26" s="46"/>
      <c r="H26" s="46"/>
      <c r="I26" s="46"/>
      <c r="J26" s="47">
        <f t="shared" ref="J26:L29" si="3">J27</f>
        <v>15</v>
      </c>
      <c r="K26" s="47">
        <f t="shared" si="3"/>
        <v>15</v>
      </c>
      <c r="L26" s="47">
        <f t="shared" si="3"/>
        <v>15</v>
      </c>
      <c r="M26" s="351"/>
      <c r="N26" s="113"/>
      <c r="O26" s="113"/>
      <c r="P26" s="113"/>
    </row>
    <row r="27" spans="1:16" s="5" customFormat="1" ht="27" customHeight="1">
      <c r="A27" s="219" t="s">
        <v>291</v>
      </c>
      <c r="B27" s="119" t="s">
        <v>148</v>
      </c>
      <c r="C27" s="112" t="s">
        <v>89</v>
      </c>
      <c r="D27" s="45" t="s">
        <v>123</v>
      </c>
      <c r="E27" s="45" t="s">
        <v>240</v>
      </c>
      <c r="F27" s="45" t="s">
        <v>289</v>
      </c>
      <c r="G27" s="46"/>
      <c r="H27" s="46"/>
      <c r="I27" s="46"/>
      <c r="J27" s="47">
        <f t="shared" si="3"/>
        <v>15</v>
      </c>
      <c r="K27" s="47">
        <f t="shared" si="3"/>
        <v>15</v>
      </c>
      <c r="L27" s="47">
        <f t="shared" si="3"/>
        <v>15</v>
      </c>
      <c r="M27" s="351"/>
      <c r="N27" s="113"/>
      <c r="O27" s="113"/>
      <c r="P27" s="113"/>
    </row>
    <row r="28" spans="1:16" s="5" customFormat="1" ht="25.15" customHeight="1">
      <c r="A28" s="1" t="s">
        <v>139</v>
      </c>
      <c r="B28" s="119" t="s">
        <v>148</v>
      </c>
      <c r="C28" s="112" t="s">
        <v>89</v>
      </c>
      <c r="D28" s="45" t="s">
        <v>123</v>
      </c>
      <c r="E28" s="45" t="s">
        <v>240</v>
      </c>
      <c r="F28" s="45" t="s">
        <v>289</v>
      </c>
      <c r="G28" s="46" t="s">
        <v>151</v>
      </c>
      <c r="H28" s="46"/>
      <c r="I28" s="46"/>
      <c r="J28" s="47">
        <f t="shared" si="3"/>
        <v>15</v>
      </c>
      <c r="K28" s="47">
        <f t="shared" si="3"/>
        <v>15</v>
      </c>
      <c r="L28" s="47">
        <f t="shared" si="3"/>
        <v>15</v>
      </c>
      <c r="M28" s="351"/>
      <c r="N28" s="113"/>
      <c r="O28" s="113"/>
      <c r="P28" s="113"/>
    </row>
    <row r="29" spans="1:16" s="5" customFormat="1" ht="25.15" customHeight="1">
      <c r="A29" s="1" t="s">
        <v>156</v>
      </c>
      <c r="B29" s="119" t="s">
        <v>148</v>
      </c>
      <c r="C29" s="112" t="s">
        <v>89</v>
      </c>
      <c r="D29" s="45" t="s">
        <v>123</v>
      </c>
      <c r="E29" s="45" t="s">
        <v>240</v>
      </c>
      <c r="F29" s="45" t="s">
        <v>289</v>
      </c>
      <c r="G29" s="46" t="s">
        <v>151</v>
      </c>
      <c r="H29" s="46" t="s">
        <v>123</v>
      </c>
      <c r="I29" s="46"/>
      <c r="J29" s="47">
        <f t="shared" si="3"/>
        <v>15</v>
      </c>
      <c r="K29" s="47">
        <f t="shared" si="3"/>
        <v>15</v>
      </c>
      <c r="L29" s="47">
        <f t="shared" si="3"/>
        <v>15</v>
      </c>
      <c r="M29" s="351"/>
    </row>
    <row r="30" spans="1:16" s="5" customFormat="1" ht="24.6" customHeight="1">
      <c r="A30" s="242" t="s">
        <v>316</v>
      </c>
      <c r="B30" s="119" t="s">
        <v>148</v>
      </c>
      <c r="C30" s="112" t="s">
        <v>89</v>
      </c>
      <c r="D30" s="45" t="s">
        <v>123</v>
      </c>
      <c r="E30" s="45" t="s">
        <v>240</v>
      </c>
      <c r="F30" s="45" t="s">
        <v>289</v>
      </c>
      <c r="G30" s="46" t="s">
        <v>151</v>
      </c>
      <c r="H30" s="46" t="s">
        <v>123</v>
      </c>
      <c r="I30" s="46" t="s">
        <v>125</v>
      </c>
      <c r="J30" s="52">
        <f>'прил 3'!J193</f>
        <v>15</v>
      </c>
      <c r="K30" s="52">
        <f>'прил 3'!K193</f>
        <v>15</v>
      </c>
      <c r="L30" s="52">
        <f>'прил 3'!L193</f>
        <v>15</v>
      </c>
      <c r="M30" s="351"/>
      <c r="N30" s="114"/>
      <c r="O30" s="114"/>
      <c r="P30" s="114"/>
    </row>
    <row r="31" spans="1:16" s="5" customFormat="1" ht="31.5">
      <c r="A31" s="136" t="s">
        <v>313</v>
      </c>
      <c r="B31" s="119" t="s">
        <v>148</v>
      </c>
      <c r="C31" s="112" t="s">
        <v>89</v>
      </c>
      <c r="D31" s="45" t="s">
        <v>123</v>
      </c>
      <c r="E31" s="45" t="s">
        <v>240</v>
      </c>
      <c r="F31" s="45" t="s">
        <v>308</v>
      </c>
      <c r="G31" s="46"/>
      <c r="H31" s="46"/>
      <c r="I31" s="46"/>
      <c r="J31" s="47">
        <f t="shared" ref="J31:L34" si="4">J32</f>
        <v>2107.1999999999998</v>
      </c>
      <c r="K31" s="47">
        <f t="shared" si="4"/>
        <v>4000</v>
      </c>
      <c r="L31" s="47">
        <f t="shared" si="4"/>
        <v>5065</v>
      </c>
      <c r="M31" s="351"/>
      <c r="N31" s="113"/>
      <c r="O31" s="113"/>
      <c r="P31" s="113"/>
    </row>
    <row r="32" spans="1:16" s="5" customFormat="1" ht="27" customHeight="1">
      <c r="A32" s="243" t="s">
        <v>328</v>
      </c>
      <c r="B32" s="119" t="s">
        <v>148</v>
      </c>
      <c r="C32" s="112" t="s">
        <v>89</v>
      </c>
      <c r="D32" s="45" t="s">
        <v>123</v>
      </c>
      <c r="E32" s="45" t="s">
        <v>240</v>
      </c>
      <c r="F32" s="45" t="s">
        <v>315</v>
      </c>
      <c r="G32" s="46"/>
      <c r="H32" s="46"/>
      <c r="I32" s="46"/>
      <c r="J32" s="47">
        <f t="shared" si="4"/>
        <v>2107.1999999999998</v>
      </c>
      <c r="K32" s="47">
        <f t="shared" si="4"/>
        <v>4000</v>
      </c>
      <c r="L32" s="47">
        <f t="shared" si="4"/>
        <v>5065</v>
      </c>
      <c r="M32" s="351"/>
      <c r="N32" s="113"/>
      <c r="O32" s="113"/>
      <c r="P32" s="113"/>
    </row>
    <row r="33" spans="1:16" s="5" customFormat="1" ht="25.15" customHeight="1">
      <c r="A33" s="1" t="s">
        <v>139</v>
      </c>
      <c r="B33" s="119" t="s">
        <v>148</v>
      </c>
      <c r="C33" s="112" t="s">
        <v>89</v>
      </c>
      <c r="D33" s="45" t="s">
        <v>123</v>
      </c>
      <c r="E33" s="45" t="s">
        <v>240</v>
      </c>
      <c r="F33" s="45" t="s">
        <v>315</v>
      </c>
      <c r="G33" s="46" t="s">
        <v>151</v>
      </c>
      <c r="H33" s="46"/>
      <c r="I33" s="46"/>
      <c r="J33" s="47">
        <f t="shared" si="4"/>
        <v>2107.1999999999998</v>
      </c>
      <c r="K33" s="47">
        <f t="shared" si="4"/>
        <v>4000</v>
      </c>
      <c r="L33" s="47">
        <f t="shared" si="4"/>
        <v>5065</v>
      </c>
      <c r="M33" s="351"/>
      <c r="N33" s="113"/>
      <c r="O33" s="113"/>
      <c r="P33" s="113"/>
    </row>
    <row r="34" spans="1:16" s="5" customFormat="1" ht="25.15" customHeight="1">
      <c r="A34" s="1" t="s">
        <v>156</v>
      </c>
      <c r="B34" s="119" t="s">
        <v>148</v>
      </c>
      <c r="C34" s="112" t="s">
        <v>89</v>
      </c>
      <c r="D34" s="45" t="s">
        <v>123</v>
      </c>
      <c r="E34" s="45" t="s">
        <v>240</v>
      </c>
      <c r="F34" s="45" t="s">
        <v>315</v>
      </c>
      <c r="G34" s="46" t="s">
        <v>151</v>
      </c>
      <c r="H34" s="46" t="s">
        <v>123</v>
      </c>
      <c r="I34" s="46"/>
      <c r="J34" s="47">
        <f t="shared" si="4"/>
        <v>2107.1999999999998</v>
      </c>
      <c r="K34" s="47">
        <f t="shared" si="4"/>
        <v>4000</v>
      </c>
      <c r="L34" s="47">
        <f t="shared" si="4"/>
        <v>5065</v>
      </c>
      <c r="M34" s="351"/>
    </row>
    <row r="35" spans="1:16" s="5" customFormat="1" ht="37.15" customHeight="1">
      <c r="A35" s="291" t="s">
        <v>317</v>
      </c>
      <c r="B35" s="119" t="s">
        <v>148</v>
      </c>
      <c r="C35" s="112" t="s">
        <v>89</v>
      </c>
      <c r="D35" s="45" t="s">
        <v>123</v>
      </c>
      <c r="E35" s="45" t="s">
        <v>240</v>
      </c>
      <c r="F35" s="45" t="s">
        <v>315</v>
      </c>
      <c r="G35" s="46" t="s">
        <v>151</v>
      </c>
      <c r="H35" s="46" t="s">
        <v>123</v>
      </c>
      <c r="I35" s="46" t="s">
        <v>128</v>
      </c>
      <c r="J35" s="52">
        <f>'прил 3'!J325</f>
        <v>2107.1999999999998</v>
      </c>
      <c r="K35" s="52">
        <f>'прил 3'!K325</f>
        <v>4000</v>
      </c>
      <c r="L35" s="52">
        <f>'прил 3'!L325</f>
        <v>5065</v>
      </c>
      <c r="M35" s="351"/>
      <c r="N35" s="114"/>
      <c r="O35" s="114"/>
      <c r="P35" s="114"/>
    </row>
    <row r="36" spans="1:16" s="5" customFormat="1" ht="116.45" customHeight="1">
      <c r="A36" s="332" t="s">
        <v>358</v>
      </c>
      <c r="B36" s="119" t="s">
        <v>148</v>
      </c>
      <c r="C36" s="112" t="s">
        <v>89</v>
      </c>
      <c r="D36" s="45" t="s">
        <v>123</v>
      </c>
      <c r="E36" s="45" t="s">
        <v>186</v>
      </c>
      <c r="F36" s="45"/>
      <c r="G36" s="46"/>
      <c r="H36" s="46"/>
      <c r="I36" s="46"/>
      <c r="J36" s="52">
        <f>J37</f>
        <v>14690.8</v>
      </c>
      <c r="K36" s="52">
        <f>K37</f>
        <v>12104.1</v>
      </c>
      <c r="L36" s="52">
        <f>L37</f>
        <v>10790.6</v>
      </c>
      <c r="M36" s="351"/>
      <c r="N36" s="114"/>
      <c r="O36" s="114"/>
      <c r="P36" s="114"/>
    </row>
    <row r="37" spans="1:16" s="5" customFormat="1" ht="37.9" customHeight="1">
      <c r="A37" s="1" t="s">
        <v>313</v>
      </c>
      <c r="B37" s="119" t="s">
        <v>148</v>
      </c>
      <c r="C37" s="112" t="s">
        <v>89</v>
      </c>
      <c r="D37" s="45" t="s">
        <v>123</v>
      </c>
      <c r="E37" s="45" t="s">
        <v>186</v>
      </c>
      <c r="F37" s="45" t="s">
        <v>308</v>
      </c>
      <c r="G37" s="46"/>
      <c r="H37" s="46"/>
      <c r="I37" s="46"/>
      <c r="J37" s="47">
        <f t="shared" ref="J37:L40" si="5">J38</f>
        <v>14690.8</v>
      </c>
      <c r="K37" s="47">
        <f t="shared" si="5"/>
        <v>12104.1</v>
      </c>
      <c r="L37" s="47">
        <f t="shared" si="5"/>
        <v>10790.6</v>
      </c>
      <c r="M37" s="351"/>
      <c r="N37" s="113"/>
      <c r="O37" s="113"/>
      <c r="P37" s="113"/>
    </row>
    <row r="38" spans="1:16" s="5" customFormat="1" ht="27" customHeight="1">
      <c r="A38" s="243" t="s">
        <v>328</v>
      </c>
      <c r="B38" s="119" t="s">
        <v>148</v>
      </c>
      <c r="C38" s="112" t="s">
        <v>89</v>
      </c>
      <c r="D38" s="45" t="s">
        <v>123</v>
      </c>
      <c r="E38" s="45" t="s">
        <v>186</v>
      </c>
      <c r="F38" s="45" t="s">
        <v>315</v>
      </c>
      <c r="G38" s="46"/>
      <c r="H38" s="46"/>
      <c r="I38" s="46"/>
      <c r="J38" s="47">
        <f t="shared" si="5"/>
        <v>14690.8</v>
      </c>
      <c r="K38" s="47">
        <f t="shared" si="5"/>
        <v>12104.1</v>
      </c>
      <c r="L38" s="47">
        <f t="shared" si="5"/>
        <v>10790.6</v>
      </c>
      <c r="M38" s="351"/>
      <c r="N38" s="113"/>
      <c r="O38" s="113"/>
      <c r="P38" s="113"/>
    </row>
    <row r="39" spans="1:16" s="5" customFormat="1" ht="25.15" customHeight="1">
      <c r="A39" s="1" t="s">
        <v>139</v>
      </c>
      <c r="B39" s="119" t="s">
        <v>148</v>
      </c>
      <c r="C39" s="112" t="s">
        <v>89</v>
      </c>
      <c r="D39" s="45" t="s">
        <v>123</v>
      </c>
      <c r="E39" s="45" t="s">
        <v>186</v>
      </c>
      <c r="F39" s="45" t="s">
        <v>315</v>
      </c>
      <c r="G39" s="46" t="s">
        <v>151</v>
      </c>
      <c r="H39" s="46"/>
      <c r="I39" s="46"/>
      <c r="J39" s="47">
        <f t="shared" si="5"/>
        <v>14690.8</v>
      </c>
      <c r="K39" s="47">
        <f t="shared" si="5"/>
        <v>12104.1</v>
      </c>
      <c r="L39" s="47">
        <f t="shared" si="5"/>
        <v>10790.6</v>
      </c>
      <c r="M39" s="351"/>
      <c r="N39" s="113"/>
      <c r="O39" s="113"/>
      <c r="P39" s="113"/>
    </row>
    <row r="40" spans="1:16" s="5" customFormat="1" ht="25.15" customHeight="1">
      <c r="A40" s="1" t="s">
        <v>156</v>
      </c>
      <c r="B40" s="119" t="s">
        <v>148</v>
      </c>
      <c r="C40" s="112" t="s">
        <v>89</v>
      </c>
      <c r="D40" s="45" t="s">
        <v>123</v>
      </c>
      <c r="E40" s="45" t="s">
        <v>186</v>
      </c>
      <c r="F40" s="45" t="s">
        <v>315</v>
      </c>
      <c r="G40" s="46" t="s">
        <v>151</v>
      </c>
      <c r="H40" s="46" t="s">
        <v>123</v>
      </c>
      <c r="I40" s="46"/>
      <c r="J40" s="47">
        <f t="shared" si="5"/>
        <v>14690.8</v>
      </c>
      <c r="K40" s="47">
        <f t="shared" si="5"/>
        <v>12104.1</v>
      </c>
      <c r="L40" s="47">
        <f t="shared" si="5"/>
        <v>10790.6</v>
      </c>
      <c r="M40" s="351"/>
    </row>
    <row r="41" spans="1:16" s="5" customFormat="1" ht="37.15" customHeight="1">
      <c r="A41" s="241" t="s">
        <v>317</v>
      </c>
      <c r="B41" s="119" t="s">
        <v>148</v>
      </c>
      <c r="C41" s="112" t="s">
        <v>89</v>
      </c>
      <c r="D41" s="45" t="s">
        <v>123</v>
      </c>
      <c r="E41" s="45" t="s">
        <v>186</v>
      </c>
      <c r="F41" s="45" t="s">
        <v>315</v>
      </c>
      <c r="G41" s="46" t="s">
        <v>151</v>
      </c>
      <c r="H41" s="46" t="s">
        <v>123</v>
      </c>
      <c r="I41" s="46" t="s">
        <v>128</v>
      </c>
      <c r="J41" s="52">
        <f>'прил 3'!J328</f>
        <v>14690.8</v>
      </c>
      <c r="K41" s="52">
        <f>'прил 3'!K328</f>
        <v>12104.1</v>
      </c>
      <c r="L41" s="52">
        <f>'прил 3'!L328</f>
        <v>10790.6</v>
      </c>
      <c r="M41" s="351"/>
      <c r="N41" s="114"/>
      <c r="O41" s="114"/>
      <c r="P41" s="114"/>
    </row>
    <row r="42" spans="1:16" s="5" customFormat="1" ht="18.75" customHeight="1">
      <c r="A42" s="111" t="s">
        <v>318</v>
      </c>
      <c r="B42" s="119" t="s">
        <v>148</v>
      </c>
      <c r="C42" s="112" t="s">
        <v>89</v>
      </c>
      <c r="D42" s="45" t="s">
        <v>148</v>
      </c>
      <c r="E42" s="45"/>
      <c r="F42" s="45"/>
      <c r="G42" s="46"/>
      <c r="H42" s="46"/>
      <c r="I42" s="46"/>
      <c r="J42" s="52">
        <f>J55+J61+J67+J49+J43</f>
        <v>58181.248039999999</v>
      </c>
      <c r="K42" s="52">
        <f>K55+K61+K67+K49+K43</f>
        <v>52404.698000000004</v>
      </c>
      <c r="L42" s="52">
        <f>L55+L61+L67+L49+L43</f>
        <v>47755.4</v>
      </c>
      <c r="M42" s="351"/>
      <c r="N42" s="114"/>
      <c r="O42" s="114"/>
      <c r="P42" s="114"/>
    </row>
    <row r="43" spans="1:16" s="5" customFormat="1" ht="50.45" customHeight="1">
      <c r="A43" s="219" t="s">
        <v>67</v>
      </c>
      <c r="B43" s="119" t="s">
        <v>148</v>
      </c>
      <c r="C43" s="112" t="s">
        <v>89</v>
      </c>
      <c r="D43" s="45" t="s">
        <v>148</v>
      </c>
      <c r="E43" s="45" t="s">
        <v>3</v>
      </c>
      <c r="F43" s="45"/>
      <c r="G43" s="46"/>
      <c r="H43" s="46"/>
      <c r="I43" s="46"/>
      <c r="J43" s="47">
        <f>J46</f>
        <v>47</v>
      </c>
      <c r="K43" s="47">
        <f>K46</f>
        <v>47</v>
      </c>
      <c r="L43" s="47">
        <f>L46</f>
        <v>47</v>
      </c>
      <c r="M43" s="351"/>
      <c r="N43" s="113"/>
      <c r="O43" s="113"/>
      <c r="P43" s="113"/>
    </row>
    <row r="44" spans="1:16" s="5" customFormat="1" ht="39.6" customHeight="1">
      <c r="A44" s="1" t="s">
        <v>313</v>
      </c>
      <c r="B44" s="119" t="s">
        <v>148</v>
      </c>
      <c r="C44" s="112" t="s">
        <v>89</v>
      </c>
      <c r="D44" s="45" t="s">
        <v>148</v>
      </c>
      <c r="E44" s="45" t="s">
        <v>3</v>
      </c>
      <c r="F44" s="45" t="s">
        <v>308</v>
      </c>
      <c r="G44" s="46"/>
      <c r="H44" s="46"/>
      <c r="I44" s="46"/>
      <c r="J44" s="47">
        <f t="shared" ref="J44:L47" si="6">J45</f>
        <v>47</v>
      </c>
      <c r="K44" s="47">
        <f t="shared" si="6"/>
        <v>47</v>
      </c>
      <c r="L44" s="47">
        <f t="shared" si="6"/>
        <v>47</v>
      </c>
      <c r="M44" s="351"/>
      <c r="N44" s="113"/>
      <c r="O44" s="113"/>
      <c r="P44" s="113"/>
    </row>
    <row r="45" spans="1:16" s="5" customFormat="1" ht="22.9" customHeight="1">
      <c r="A45" s="243" t="s">
        <v>328</v>
      </c>
      <c r="B45" s="119" t="s">
        <v>148</v>
      </c>
      <c r="C45" s="112" t="s">
        <v>89</v>
      </c>
      <c r="D45" s="45" t="s">
        <v>148</v>
      </c>
      <c r="E45" s="45" t="s">
        <v>3</v>
      </c>
      <c r="F45" s="45" t="s">
        <v>315</v>
      </c>
      <c r="G45" s="46"/>
      <c r="H45" s="46"/>
      <c r="I45" s="46"/>
      <c r="J45" s="47">
        <f t="shared" si="6"/>
        <v>47</v>
      </c>
      <c r="K45" s="47">
        <f t="shared" si="6"/>
        <v>47</v>
      </c>
      <c r="L45" s="47">
        <f t="shared" si="6"/>
        <v>47</v>
      </c>
      <c r="M45" s="351"/>
      <c r="N45" s="113"/>
      <c r="O45" s="113"/>
      <c r="P45" s="113"/>
    </row>
    <row r="46" spans="1:16" s="5" customFormat="1" ht="25.15" customHeight="1">
      <c r="A46" s="108" t="s">
        <v>145</v>
      </c>
      <c r="B46" s="119" t="s">
        <v>148</v>
      </c>
      <c r="C46" s="112" t="s">
        <v>89</v>
      </c>
      <c r="D46" s="45" t="s">
        <v>148</v>
      </c>
      <c r="E46" s="45" t="s">
        <v>3</v>
      </c>
      <c r="F46" s="45" t="s">
        <v>315</v>
      </c>
      <c r="G46" s="46" t="s">
        <v>149</v>
      </c>
      <c r="H46" s="46"/>
      <c r="I46" s="46"/>
      <c r="J46" s="47">
        <f t="shared" si="6"/>
        <v>47</v>
      </c>
      <c r="K46" s="47">
        <f t="shared" si="6"/>
        <v>47</v>
      </c>
      <c r="L46" s="47">
        <f t="shared" si="6"/>
        <v>47</v>
      </c>
      <c r="M46" s="351"/>
      <c r="N46" s="113"/>
      <c r="O46" s="113"/>
      <c r="P46" s="113"/>
    </row>
    <row r="47" spans="1:16" s="5" customFormat="1" ht="25.15" customHeight="1">
      <c r="A47" s="108" t="s">
        <v>155</v>
      </c>
      <c r="B47" s="119" t="s">
        <v>148</v>
      </c>
      <c r="C47" s="112" t="s">
        <v>89</v>
      </c>
      <c r="D47" s="45" t="s">
        <v>148</v>
      </c>
      <c r="E47" s="45" t="s">
        <v>3</v>
      </c>
      <c r="F47" s="45" t="s">
        <v>315</v>
      </c>
      <c r="G47" s="46" t="s">
        <v>149</v>
      </c>
      <c r="H47" s="46" t="s">
        <v>147</v>
      </c>
      <c r="I47" s="46"/>
      <c r="J47" s="47">
        <f t="shared" si="6"/>
        <v>47</v>
      </c>
      <c r="K47" s="47">
        <f t="shared" si="6"/>
        <v>47</v>
      </c>
      <c r="L47" s="47">
        <f t="shared" si="6"/>
        <v>47</v>
      </c>
      <c r="M47" s="351"/>
    </row>
    <row r="48" spans="1:16" s="5" customFormat="1" ht="36.6" customHeight="1">
      <c r="A48" s="241" t="s">
        <v>317</v>
      </c>
      <c r="B48" s="119" t="s">
        <v>148</v>
      </c>
      <c r="C48" s="112" t="s">
        <v>89</v>
      </c>
      <c r="D48" s="45" t="s">
        <v>148</v>
      </c>
      <c r="E48" s="45" t="s">
        <v>3</v>
      </c>
      <c r="F48" s="45" t="s">
        <v>315</v>
      </c>
      <c r="G48" s="46" t="s">
        <v>149</v>
      </c>
      <c r="H48" s="46" t="s">
        <v>147</v>
      </c>
      <c r="I48" s="46" t="s">
        <v>128</v>
      </c>
      <c r="J48" s="52">
        <f>'прил 3'!J422</f>
        <v>47</v>
      </c>
      <c r="K48" s="52">
        <f>'прил 3'!K422</f>
        <v>47</v>
      </c>
      <c r="L48" s="52">
        <f>'прил 3'!L422</f>
        <v>47</v>
      </c>
      <c r="M48" s="351"/>
      <c r="N48" s="114"/>
      <c r="O48" s="114"/>
      <c r="P48" s="114"/>
    </row>
    <row r="49" spans="1:16" s="5" customFormat="1" ht="49.9" customHeight="1">
      <c r="A49" s="219" t="s">
        <v>339</v>
      </c>
      <c r="B49" s="119" t="s">
        <v>148</v>
      </c>
      <c r="C49" s="112" t="s">
        <v>89</v>
      </c>
      <c r="D49" s="45" t="s">
        <v>148</v>
      </c>
      <c r="E49" s="45" t="s">
        <v>65</v>
      </c>
      <c r="F49" s="45"/>
      <c r="G49" s="46"/>
      <c r="H49" s="46"/>
      <c r="I49" s="46"/>
      <c r="J49" s="47">
        <f>J52</f>
        <v>40</v>
      </c>
      <c r="K49" s="47">
        <f>K52</f>
        <v>40</v>
      </c>
      <c r="L49" s="47">
        <f>L52</f>
        <v>40</v>
      </c>
      <c r="M49" s="279"/>
      <c r="N49" s="113"/>
      <c r="O49" s="113"/>
      <c r="P49" s="113"/>
    </row>
    <row r="50" spans="1:16" s="5" customFormat="1" ht="39.75" customHeight="1">
      <c r="A50" s="136" t="s">
        <v>313</v>
      </c>
      <c r="B50" s="119" t="s">
        <v>148</v>
      </c>
      <c r="C50" s="112" t="s">
        <v>89</v>
      </c>
      <c r="D50" s="45" t="s">
        <v>148</v>
      </c>
      <c r="E50" s="45" t="s">
        <v>65</v>
      </c>
      <c r="F50" s="45" t="s">
        <v>308</v>
      </c>
      <c r="G50" s="46"/>
      <c r="H50" s="46"/>
      <c r="I50" s="46"/>
      <c r="J50" s="47">
        <f t="shared" ref="J50:L53" si="7">J51</f>
        <v>40</v>
      </c>
      <c r="K50" s="47">
        <f t="shared" si="7"/>
        <v>40</v>
      </c>
      <c r="L50" s="47">
        <f t="shared" si="7"/>
        <v>40</v>
      </c>
      <c r="M50" s="351"/>
      <c r="N50" s="113"/>
      <c r="O50" s="113"/>
      <c r="P50" s="113"/>
    </row>
    <row r="51" spans="1:16" s="5" customFormat="1" ht="27" customHeight="1">
      <c r="A51" s="243" t="s">
        <v>328</v>
      </c>
      <c r="B51" s="119" t="s">
        <v>148</v>
      </c>
      <c r="C51" s="112" t="s">
        <v>89</v>
      </c>
      <c r="D51" s="45" t="s">
        <v>148</v>
      </c>
      <c r="E51" s="45" t="s">
        <v>65</v>
      </c>
      <c r="F51" s="45" t="s">
        <v>315</v>
      </c>
      <c r="G51" s="46"/>
      <c r="H51" s="46"/>
      <c r="I51" s="46"/>
      <c r="J51" s="47">
        <f t="shared" si="7"/>
        <v>40</v>
      </c>
      <c r="K51" s="47">
        <f t="shared" si="7"/>
        <v>40</v>
      </c>
      <c r="L51" s="47">
        <f t="shared" si="7"/>
        <v>40</v>
      </c>
      <c r="M51" s="351"/>
      <c r="N51" s="113"/>
      <c r="O51" s="113"/>
      <c r="P51" s="113"/>
    </row>
    <row r="52" spans="1:16" s="5" customFormat="1" ht="25.15" customHeight="1">
      <c r="A52" s="1" t="s">
        <v>139</v>
      </c>
      <c r="B52" s="119" t="s">
        <v>148</v>
      </c>
      <c r="C52" s="112" t="s">
        <v>89</v>
      </c>
      <c r="D52" s="45" t="s">
        <v>148</v>
      </c>
      <c r="E52" s="45" t="s">
        <v>65</v>
      </c>
      <c r="F52" s="45" t="s">
        <v>315</v>
      </c>
      <c r="G52" s="46" t="s">
        <v>151</v>
      </c>
      <c r="H52" s="46"/>
      <c r="I52" s="46"/>
      <c r="J52" s="47">
        <f t="shared" si="7"/>
        <v>40</v>
      </c>
      <c r="K52" s="47">
        <f t="shared" si="7"/>
        <v>40</v>
      </c>
      <c r="L52" s="47">
        <f t="shared" si="7"/>
        <v>40</v>
      </c>
      <c r="M52" s="351"/>
      <c r="N52" s="113"/>
      <c r="O52" s="113"/>
      <c r="P52" s="113"/>
    </row>
    <row r="53" spans="1:16" s="5" customFormat="1" ht="25.15" customHeight="1">
      <c r="A53" s="107" t="s">
        <v>231</v>
      </c>
      <c r="B53" s="119" t="s">
        <v>148</v>
      </c>
      <c r="C53" s="112" t="s">
        <v>89</v>
      </c>
      <c r="D53" s="45" t="s">
        <v>148</v>
      </c>
      <c r="E53" s="45" t="s">
        <v>65</v>
      </c>
      <c r="F53" s="45" t="s">
        <v>315</v>
      </c>
      <c r="G53" s="46" t="s">
        <v>151</v>
      </c>
      <c r="H53" s="46" t="s">
        <v>148</v>
      </c>
      <c r="I53" s="46"/>
      <c r="J53" s="47">
        <f t="shared" si="7"/>
        <v>40</v>
      </c>
      <c r="K53" s="47">
        <f t="shared" si="7"/>
        <v>40</v>
      </c>
      <c r="L53" s="47">
        <f t="shared" si="7"/>
        <v>40</v>
      </c>
      <c r="M53" s="351"/>
    </row>
    <row r="54" spans="1:16" s="5" customFormat="1" ht="35.450000000000003" customHeight="1">
      <c r="A54" s="241" t="s">
        <v>317</v>
      </c>
      <c r="B54" s="119" t="s">
        <v>148</v>
      </c>
      <c r="C54" s="112" t="s">
        <v>89</v>
      </c>
      <c r="D54" s="45" t="s">
        <v>148</v>
      </c>
      <c r="E54" s="45" t="s">
        <v>65</v>
      </c>
      <c r="F54" s="45" t="s">
        <v>315</v>
      </c>
      <c r="G54" s="46" t="s">
        <v>151</v>
      </c>
      <c r="H54" s="46" t="s">
        <v>148</v>
      </c>
      <c r="I54" s="46" t="s">
        <v>128</v>
      </c>
      <c r="J54" s="52">
        <f>'прил 3'!J334</f>
        <v>40</v>
      </c>
      <c r="K54" s="52">
        <f>'прил 3'!K334</f>
        <v>40</v>
      </c>
      <c r="L54" s="52">
        <f>'прил 3'!L334</f>
        <v>40</v>
      </c>
      <c r="M54" s="351"/>
      <c r="N54" s="114"/>
      <c r="O54" s="114"/>
      <c r="P54" s="114"/>
    </row>
    <row r="55" spans="1:16" s="5" customFormat="1" ht="25.15" customHeight="1">
      <c r="A55" s="1" t="s">
        <v>238</v>
      </c>
      <c r="B55" s="119" t="s">
        <v>148</v>
      </c>
      <c r="C55" s="112" t="s">
        <v>89</v>
      </c>
      <c r="D55" s="45" t="s">
        <v>148</v>
      </c>
      <c r="E55" s="45" t="s">
        <v>237</v>
      </c>
      <c r="F55" s="45"/>
      <c r="G55" s="46"/>
      <c r="H55" s="46"/>
      <c r="I55" s="46"/>
      <c r="J55" s="47">
        <f>J58</f>
        <v>6068.5480400000015</v>
      </c>
      <c r="K55" s="47">
        <f>K58</f>
        <v>9374.3979999999992</v>
      </c>
      <c r="L55" s="47">
        <f>L58</f>
        <v>9175</v>
      </c>
      <c r="M55" s="351"/>
      <c r="N55" s="113"/>
      <c r="O55" s="113"/>
      <c r="P55" s="113"/>
    </row>
    <row r="56" spans="1:16" s="5" customFormat="1" ht="39.75" customHeight="1">
      <c r="A56" s="136" t="s">
        <v>313</v>
      </c>
      <c r="B56" s="119" t="s">
        <v>148</v>
      </c>
      <c r="C56" s="112" t="s">
        <v>89</v>
      </c>
      <c r="D56" s="45" t="s">
        <v>148</v>
      </c>
      <c r="E56" s="45" t="s">
        <v>237</v>
      </c>
      <c r="F56" s="45" t="s">
        <v>308</v>
      </c>
      <c r="G56" s="46"/>
      <c r="H56" s="46"/>
      <c r="I56" s="46"/>
      <c r="J56" s="47">
        <f t="shared" ref="J56:L59" si="8">J57</f>
        <v>6068.5480400000015</v>
      </c>
      <c r="K56" s="47">
        <f t="shared" si="8"/>
        <v>9374.3979999999992</v>
      </c>
      <c r="L56" s="47">
        <f t="shared" si="8"/>
        <v>9175</v>
      </c>
      <c r="M56" s="351"/>
      <c r="N56" s="113"/>
      <c r="O56" s="113"/>
      <c r="P56" s="113"/>
    </row>
    <row r="57" spans="1:16" s="5" customFormat="1" ht="27" customHeight="1">
      <c r="A57" s="243" t="s">
        <v>328</v>
      </c>
      <c r="B57" s="119" t="s">
        <v>148</v>
      </c>
      <c r="C57" s="112" t="s">
        <v>89</v>
      </c>
      <c r="D57" s="45" t="s">
        <v>148</v>
      </c>
      <c r="E57" s="45" t="s">
        <v>237</v>
      </c>
      <c r="F57" s="45" t="s">
        <v>315</v>
      </c>
      <c r="G57" s="46"/>
      <c r="H57" s="46"/>
      <c r="I57" s="46"/>
      <c r="J57" s="47">
        <f t="shared" si="8"/>
        <v>6068.5480400000015</v>
      </c>
      <c r="K57" s="47">
        <f t="shared" si="8"/>
        <v>9374.3979999999992</v>
      </c>
      <c r="L57" s="47">
        <f t="shared" si="8"/>
        <v>9175</v>
      </c>
      <c r="M57" s="351"/>
      <c r="N57" s="113"/>
      <c r="O57" s="113"/>
      <c r="P57" s="113"/>
    </row>
    <row r="58" spans="1:16" s="5" customFormat="1" ht="25.15" customHeight="1">
      <c r="A58" s="1" t="s">
        <v>139</v>
      </c>
      <c r="B58" s="119" t="s">
        <v>148</v>
      </c>
      <c r="C58" s="112" t="s">
        <v>89</v>
      </c>
      <c r="D58" s="45" t="s">
        <v>148</v>
      </c>
      <c r="E58" s="45" t="s">
        <v>237</v>
      </c>
      <c r="F58" s="45" t="s">
        <v>315</v>
      </c>
      <c r="G58" s="46" t="s">
        <v>151</v>
      </c>
      <c r="H58" s="46"/>
      <c r="I58" s="46"/>
      <c r="J58" s="47">
        <f t="shared" si="8"/>
        <v>6068.5480400000015</v>
      </c>
      <c r="K58" s="47">
        <f t="shared" si="8"/>
        <v>9374.3979999999992</v>
      </c>
      <c r="L58" s="47">
        <f t="shared" si="8"/>
        <v>9175</v>
      </c>
      <c r="M58" s="351"/>
      <c r="N58" s="113"/>
      <c r="O58" s="113"/>
      <c r="P58" s="113"/>
    </row>
    <row r="59" spans="1:16" s="5" customFormat="1" ht="25.15" customHeight="1">
      <c r="A59" s="107" t="s">
        <v>231</v>
      </c>
      <c r="B59" s="119" t="s">
        <v>148</v>
      </c>
      <c r="C59" s="112" t="s">
        <v>89</v>
      </c>
      <c r="D59" s="45" t="s">
        <v>148</v>
      </c>
      <c r="E59" s="45" t="s">
        <v>237</v>
      </c>
      <c r="F59" s="45" t="s">
        <v>315</v>
      </c>
      <c r="G59" s="46" t="s">
        <v>151</v>
      </c>
      <c r="H59" s="46" t="s">
        <v>148</v>
      </c>
      <c r="I59" s="46"/>
      <c r="J59" s="47">
        <f t="shared" si="8"/>
        <v>6068.5480400000015</v>
      </c>
      <c r="K59" s="47">
        <f t="shared" si="8"/>
        <v>9374.3979999999992</v>
      </c>
      <c r="L59" s="47">
        <f t="shared" si="8"/>
        <v>9175</v>
      </c>
      <c r="M59" s="351"/>
    </row>
    <row r="60" spans="1:16" s="5" customFormat="1" ht="35.450000000000003" customHeight="1">
      <c r="A60" s="241" t="s">
        <v>317</v>
      </c>
      <c r="B60" s="119" t="s">
        <v>148</v>
      </c>
      <c r="C60" s="112" t="s">
        <v>89</v>
      </c>
      <c r="D60" s="45" t="s">
        <v>148</v>
      </c>
      <c r="E60" s="45" t="s">
        <v>237</v>
      </c>
      <c r="F60" s="45" t="s">
        <v>315</v>
      </c>
      <c r="G60" s="46" t="s">
        <v>151</v>
      </c>
      <c r="H60" s="46" t="s">
        <v>148</v>
      </c>
      <c r="I60" s="46" t="s">
        <v>128</v>
      </c>
      <c r="J60" s="52">
        <f>'прил 3'!J337</f>
        <v>6068.5480400000015</v>
      </c>
      <c r="K60" s="52">
        <f>'прил 3'!K337</f>
        <v>9374.3979999999992</v>
      </c>
      <c r="L60" s="52">
        <f>'прил 3'!L337</f>
        <v>9175</v>
      </c>
      <c r="M60" s="351"/>
      <c r="N60" s="114"/>
      <c r="O60" s="114"/>
      <c r="P60" s="114"/>
    </row>
    <row r="61" spans="1:16" s="5" customFormat="1" ht="64.900000000000006" customHeight="1">
      <c r="A61" s="220" t="s">
        <v>281</v>
      </c>
      <c r="B61" s="119" t="s">
        <v>148</v>
      </c>
      <c r="C61" s="112" t="s">
        <v>89</v>
      </c>
      <c r="D61" s="45" t="s">
        <v>148</v>
      </c>
      <c r="E61" s="252">
        <v>77070</v>
      </c>
      <c r="F61" s="252"/>
      <c r="G61" s="46"/>
      <c r="H61" s="46"/>
      <c r="I61" s="46"/>
      <c r="J61" s="47">
        <f>J62</f>
        <v>1571</v>
      </c>
      <c r="K61" s="47">
        <f>K62</f>
        <v>1054</v>
      </c>
      <c r="L61" s="47">
        <f>L62</f>
        <v>872</v>
      </c>
      <c r="M61" s="351"/>
    </row>
    <row r="62" spans="1:16" s="5" customFormat="1" ht="42.6" customHeight="1">
      <c r="A62" s="136" t="s">
        <v>313</v>
      </c>
      <c r="B62" s="119" t="s">
        <v>148</v>
      </c>
      <c r="C62" s="112" t="s">
        <v>89</v>
      </c>
      <c r="D62" s="45" t="s">
        <v>148</v>
      </c>
      <c r="E62" s="252">
        <v>77070</v>
      </c>
      <c r="F62" s="252">
        <v>600</v>
      </c>
      <c r="G62" s="46"/>
      <c r="H62" s="46"/>
      <c r="I62" s="46"/>
      <c r="J62" s="47">
        <f t="shared" ref="J62:L64" si="9">J63</f>
        <v>1571</v>
      </c>
      <c r="K62" s="47">
        <f t="shared" si="9"/>
        <v>1054</v>
      </c>
      <c r="L62" s="47">
        <f t="shared" si="9"/>
        <v>872</v>
      </c>
      <c r="M62" s="351"/>
    </row>
    <row r="63" spans="1:16" s="5" customFormat="1" ht="27" customHeight="1">
      <c r="A63" s="243" t="s">
        <v>328</v>
      </c>
      <c r="B63" s="119" t="s">
        <v>148</v>
      </c>
      <c r="C63" s="112" t="s">
        <v>89</v>
      </c>
      <c r="D63" s="45" t="s">
        <v>148</v>
      </c>
      <c r="E63" s="252">
        <v>77070</v>
      </c>
      <c r="F63" s="252">
        <v>610</v>
      </c>
      <c r="G63" s="46"/>
      <c r="H63" s="46"/>
      <c r="I63" s="46"/>
      <c r="J63" s="47">
        <f t="shared" si="9"/>
        <v>1571</v>
      </c>
      <c r="K63" s="47">
        <f t="shared" si="9"/>
        <v>1054</v>
      </c>
      <c r="L63" s="47">
        <f t="shared" si="9"/>
        <v>872</v>
      </c>
      <c r="M63" s="351"/>
    </row>
    <row r="64" spans="1:16" s="5" customFormat="1" ht="25.15" customHeight="1">
      <c r="A64" s="1" t="s">
        <v>145</v>
      </c>
      <c r="B64" s="119" t="s">
        <v>148</v>
      </c>
      <c r="C64" s="112" t="s">
        <v>89</v>
      </c>
      <c r="D64" s="45" t="s">
        <v>148</v>
      </c>
      <c r="E64" s="252">
        <v>77070</v>
      </c>
      <c r="F64" s="252">
        <v>610</v>
      </c>
      <c r="G64" s="46" t="s">
        <v>149</v>
      </c>
      <c r="H64" s="46"/>
      <c r="I64" s="46"/>
      <c r="J64" s="47">
        <f t="shared" si="9"/>
        <v>1571</v>
      </c>
      <c r="K64" s="47">
        <f t="shared" si="9"/>
        <v>1054</v>
      </c>
      <c r="L64" s="47">
        <f t="shared" si="9"/>
        <v>872</v>
      </c>
      <c r="M64" s="351"/>
    </row>
    <row r="65" spans="1:16" s="5" customFormat="1" ht="25.15" customHeight="1">
      <c r="A65" s="139" t="s">
        <v>155</v>
      </c>
      <c r="B65" s="119" t="s">
        <v>148</v>
      </c>
      <c r="C65" s="112" t="s">
        <v>89</v>
      </c>
      <c r="D65" s="45" t="s">
        <v>148</v>
      </c>
      <c r="E65" s="252">
        <v>77070</v>
      </c>
      <c r="F65" s="252">
        <v>610</v>
      </c>
      <c r="G65" s="46" t="s">
        <v>149</v>
      </c>
      <c r="H65" s="46" t="s">
        <v>147</v>
      </c>
      <c r="I65" s="46"/>
      <c r="J65" s="52">
        <f>SUM(J66)</f>
        <v>1571</v>
      </c>
      <c r="K65" s="52">
        <f>SUM(K66)</f>
        <v>1054</v>
      </c>
      <c r="L65" s="52">
        <f>SUM(L66)</f>
        <v>872</v>
      </c>
      <c r="M65" s="351"/>
    </row>
    <row r="66" spans="1:16" s="5" customFormat="1" ht="28.9" customHeight="1">
      <c r="A66" s="241" t="s">
        <v>317</v>
      </c>
      <c r="B66" s="119" t="s">
        <v>148</v>
      </c>
      <c r="C66" s="112" t="s">
        <v>89</v>
      </c>
      <c r="D66" s="45" t="s">
        <v>148</v>
      </c>
      <c r="E66" s="252">
        <v>77070</v>
      </c>
      <c r="F66" s="252">
        <v>610</v>
      </c>
      <c r="G66" s="46" t="s">
        <v>149</v>
      </c>
      <c r="H66" s="46" t="s">
        <v>147</v>
      </c>
      <c r="I66" s="46" t="s">
        <v>128</v>
      </c>
      <c r="J66" s="47">
        <f>'прил 3'!J432</f>
        <v>1571</v>
      </c>
      <c r="K66" s="47">
        <f>'прил 3'!K432</f>
        <v>1054</v>
      </c>
      <c r="L66" s="47">
        <f>'прил 3'!L432</f>
        <v>872</v>
      </c>
      <c r="M66" s="351"/>
    </row>
    <row r="67" spans="1:16" ht="124.15" customHeight="1">
      <c r="A67" s="221" t="s">
        <v>359</v>
      </c>
      <c r="B67" s="119" t="s">
        <v>148</v>
      </c>
      <c r="C67" s="46" t="s">
        <v>89</v>
      </c>
      <c r="D67" s="46" t="s">
        <v>148</v>
      </c>
      <c r="E67" s="45" t="s">
        <v>188</v>
      </c>
      <c r="F67" s="45"/>
      <c r="G67" s="45"/>
      <c r="H67" s="45"/>
      <c r="I67" s="45"/>
      <c r="J67" s="52">
        <f t="shared" ref="J67:L71" si="10">J68</f>
        <v>50454.7</v>
      </c>
      <c r="K67" s="52">
        <f t="shared" si="10"/>
        <v>41889.300000000003</v>
      </c>
      <c r="L67" s="52">
        <f t="shared" si="10"/>
        <v>37621.4</v>
      </c>
    </row>
    <row r="68" spans="1:16" ht="40.9" customHeight="1">
      <c r="A68" s="136" t="s">
        <v>313</v>
      </c>
      <c r="B68" s="119" t="s">
        <v>148</v>
      </c>
      <c r="C68" s="46" t="s">
        <v>89</v>
      </c>
      <c r="D68" s="46" t="s">
        <v>148</v>
      </c>
      <c r="E68" s="45" t="s">
        <v>188</v>
      </c>
      <c r="F68" s="45" t="s">
        <v>308</v>
      </c>
      <c r="G68" s="45"/>
      <c r="H68" s="45"/>
      <c r="I68" s="45"/>
      <c r="J68" s="52">
        <f t="shared" si="10"/>
        <v>50454.7</v>
      </c>
      <c r="K68" s="52">
        <f t="shared" si="10"/>
        <v>41889.300000000003</v>
      </c>
      <c r="L68" s="52">
        <f t="shared" si="10"/>
        <v>37621.4</v>
      </c>
    </row>
    <row r="69" spans="1:16" ht="24" customHeight="1">
      <c r="A69" s="243" t="s">
        <v>328</v>
      </c>
      <c r="B69" s="119" t="s">
        <v>148</v>
      </c>
      <c r="C69" s="46" t="s">
        <v>89</v>
      </c>
      <c r="D69" s="46" t="s">
        <v>148</v>
      </c>
      <c r="E69" s="45" t="s">
        <v>188</v>
      </c>
      <c r="F69" s="45" t="s">
        <v>315</v>
      </c>
      <c r="G69" s="45"/>
      <c r="H69" s="45"/>
      <c r="I69" s="45"/>
      <c r="J69" s="52">
        <f t="shared" si="10"/>
        <v>50454.7</v>
      </c>
      <c r="K69" s="52">
        <f t="shared" si="10"/>
        <v>41889.300000000003</v>
      </c>
      <c r="L69" s="52">
        <f t="shared" si="10"/>
        <v>37621.4</v>
      </c>
    </row>
    <row r="70" spans="1:16" ht="25.15" customHeight="1">
      <c r="A70" s="1" t="s">
        <v>139</v>
      </c>
      <c r="B70" s="119" t="s">
        <v>148</v>
      </c>
      <c r="C70" s="46" t="s">
        <v>89</v>
      </c>
      <c r="D70" s="46" t="s">
        <v>148</v>
      </c>
      <c r="E70" s="45" t="s">
        <v>188</v>
      </c>
      <c r="F70" s="45" t="s">
        <v>315</v>
      </c>
      <c r="G70" s="45" t="s">
        <v>151</v>
      </c>
      <c r="H70" s="45"/>
      <c r="I70" s="45"/>
      <c r="J70" s="52">
        <f t="shared" si="10"/>
        <v>50454.7</v>
      </c>
      <c r="K70" s="52">
        <f t="shared" si="10"/>
        <v>41889.300000000003</v>
      </c>
      <c r="L70" s="52">
        <f t="shared" si="10"/>
        <v>37621.4</v>
      </c>
    </row>
    <row r="71" spans="1:16" ht="25.15" customHeight="1">
      <c r="A71" s="1" t="s">
        <v>140</v>
      </c>
      <c r="B71" s="119" t="s">
        <v>148</v>
      </c>
      <c r="C71" s="46" t="s">
        <v>89</v>
      </c>
      <c r="D71" s="46" t="s">
        <v>148</v>
      </c>
      <c r="E71" s="45" t="s">
        <v>188</v>
      </c>
      <c r="F71" s="45" t="s">
        <v>315</v>
      </c>
      <c r="G71" s="45" t="s">
        <v>151</v>
      </c>
      <c r="H71" s="45" t="s">
        <v>148</v>
      </c>
      <c r="I71" s="45"/>
      <c r="J71" s="52">
        <f t="shared" si="10"/>
        <v>50454.7</v>
      </c>
      <c r="K71" s="52">
        <f t="shared" si="10"/>
        <v>41889.300000000003</v>
      </c>
      <c r="L71" s="52">
        <f t="shared" si="10"/>
        <v>37621.4</v>
      </c>
    </row>
    <row r="72" spans="1:16" ht="36.6" customHeight="1">
      <c r="A72" s="241" t="s">
        <v>317</v>
      </c>
      <c r="B72" s="119" t="s">
        <v>148</v>
      </c>
      <c r="C72" s="46" t="s">
        <v>89</v>
      </c>
      <c r="D72" s="46" t="s">
        <v>148</v>
      </c>
      <c r="E72" s="45" t="s">
        <v>188</v>
      </c>
      <c r="F72" s="45" t="s">
        <v>315</v>
      </c>
      <c r="G72" s="45" t="s">
        <v>151</v>
      </c>
      <c r="H72" s="45" t="s">
        <v>148</v>
      </c>
      <c r="I72" s="45" t="s">
        <v>128</v>
      </c>
      <c r="J72" s="52">
        <f>'прил 3'!J340</f>
        <v>50454.7</v>
      </c>
      <c r="K72" s="52">
        <f>'прил 3'!K340</f>
        <v>41889.300000000003</v>
      </c>
      <c r="L72" s="52">
        <f>'прил 3'!L340</f>
        <v>37621.4</v>
      </c>
    </row>
    <row r="73" spans="1:16" s="5" customFormat="1" ht="25.15" customHeight="1">
      <c r="A73" s="1" t="s">
        <v>14</v>
      </c>
      <c r="B73" s="119" t="s">
        <v>148</v>
      </c>
      <c r="C73" s="45" t="s">
        <v>89</v>
      </c>
      <c r="D73" s="45" t="s">
        <v>147</v>
      </c>
      <c r="E73" s="252"/>
      <c r="F73" s="252"/>
      <c r="G73" s="46"/>
      <c r="H73" s="46"/>
      <c r="I73" s="46"/>
      <c r="J73" s="47">
        <f>J74+J84</f>
        <v>17770.7</v>
      </c>
      <c r="K73" s="47">
        <f>K74+K84</f>
        <v>16575.400000000001</v>
      </c>
      <c r="L73" s="47">
        <f>L74+L84</f>
        <v>16575.400000000001</v>
      </c>
      <c r="M73" s="351"/>
    </row>
    <row r="74" spans="1:16" s="5" customFormat="1" ht="25.15" customHeight="1">
      <c r="A74" s="1" t="s">
        <v>198</v>
      </c>
      <c r="B74" s="119" t="s">
        <v>148</v>
      </c>
      <c r="C74" s="112" t="s">
        <v>89</v>
      </c>
      <c r="D74" s="45" t="s">
        <v>147</v>
      </c>
      <c r="E74" s="45" t="s">
        <v>189</v>
      </c>
      <c r="F74" s="45"/>
      <c r="G74" s="46"/>
      <c r="H74" s="46"/>
      <c r="I74" s="46"/>
      <c r="J74" s="47">
        <f>J77+J80</f>
        <v>9117</v>
      </c>
      <c r="K74" s="47">
        <f>K77+K80</f>
        <v>7907.5999999999995</v>
      </c>
      <c r="L74" s="47">
        <f>L77+L80</f>
        <v>7907.5999999999995</v>
      </c>
      <c r="M74" s="351"/>
      <c r="N74" s="113"/>
      <c r="O74" s="113"/>
      <c r="P74" s="113"/>
    </row>
    <row r="75" spans="1:16" s="5" customFormat="1" ht="41.25" customHeight="1">
      <c r="A75" s="136" t="s">
        <v>313</v>
      </c>
      <c r="B75" s="119" t="s">
        <v>148</v>
      </c>
      <c r="C75" s="112" t="s">
        <v>89</v>
      </c>
      <c r="D75" s="45" t="s">
        <v>147</v>
      </c>
      <c r="E75" s="45" t="s">
        <v>189</v>
      </c>
      <c r="F75" s="45" t="s">
        <v>308</v>
      </c>
      <c r="G75" s="46"/>
      <c r="H75" s="46"/>
      <c r="I75" s="46"/>
      <c r="J75" s="47">
        <f>J76+J80</f>
        <v>9117</v>
      </c>
      <c r="K75" s="47">
        <f>K76+K80</f>
        <v>7907.5999999999995</v>
      </c>
      <c r="L75" s="47">
        <f>L76+L80</f>
        <v>7907.5999999999995</v>
      </c>
      <c r="M75" s="351"/>
      <c r="N75" s="113"/>
      <c r="O75" s="113"/>
      <c r="P75" s="113"/>
    </row>
    <row r="76" spans="1:16" s="5" customFormat="1" ht="25.15" customHeight="1">
      <c r="A76" s="243" t="s">
        <v>328</v>
      </c>
      <c r="B76" s="119" t="s">
        <v>148</v>
      </c>
      <c r="C76" s="112" t="s">
        <v>89</v>
      </c>
      <c r="D76" s="45" t="s">
        <v>147</v>
      </c>
      <c r="E76" s="45" t="s">
        <v>189</v>
      </c>
      <c r="F76" s="45" t="s">
        <v>315</v>
      </c>
      <c r="G76" s="46"/>
      <c r="H76" s="46"/>
      <c r="I76" s="46"/>
      <c r="J76" s="47">
        <f t="shared" ref="J76:L82" si="11">J77</f>
        <v>8574.1</v>
      </c>
      <c r="K76" s="47">
        <f t="shared" si="11"/>
        <v>7364.7</v>
      </c>
      <c r="L76" s="47">
        <f t="shared" si="11"/>
        <v>7364.7</v>
      </c>
      <c r="M76" s="351"/>
      <c r="N76" s="113"/>
      <c r="O76" s="113"/>
      <c r="P76" s="113"/>
    </row>
    <row r="77" spans="1:16" s="5" customFormat="1" ht="25.15" customHeight="1">
      <c r="A77" s="1" t="s">
        <v>139</v>
      </c>
      <c r="B77" s="119" t="s">
        <v>148</v>
      </c>
      <c r="C77" s="112" t="s">
        <v>89</v>
      </c>
      <c r="D77" s="45" t="s">
        <v>147</v>
      </c>
      <c r="E77" s="45" t="s">
        <v>189</v>
      </c>
      <c r="F77" s="45" t="s">
        <v>315</v>
      </c>
      <c r="G77" s="46" t="s">
        <v>151</v>
      </c>
      <c r="H77" s="46"/>
      <c r="I77" s="46"/>
      <c r="J77" s="47">
        <f t="shared" si="11"/>
        <v>8574.1</v>
      </c>
      <c r="K77" s="47">
        <f t="shared" si="11"/>
        <v>7364.7</v>
      </c>
      <c r="L77" s="47">
        <f t="shared" si="11"/>
        <v>7364.7</v>
      </c>
      <c r="M77" s="351"/>
      <c r="N77" s="113"/>
      <c r="O77" s="113"/>
      <c r="P77" s="113"/>
    </row>
    <row r="78" spans="1:16" s="5" customFormat="1" ht="25.15" customHeight="1">
      <c r="A78" s="107" t="s">
        <v>231</v>
      </c>
      <c r="B78" s="119" t="s">
        <v>148</v>
      </c>
      <c r="C78" s="112" t="s">
        <v>89</v>
      </c>
      <c r="D78" s="45" t="s">
        <v>147</v>
      </c>
      <c r="E78" s="45" t="s">
        <v>189</v>
      </c>
      <c r="F78" s="45" t="s">
        <v>315</v>
      </c>
      <c r="G78" s="46" t="s">
        <v>151</v>
      </c>
      <c r="H78" s="46" t="s">
        <v>147</v>
      </c>
      <c r="I78" s="46"/>
      <c r="J78" s="47">
        <f t="shared" si="11"/>
        <v>8574.1</v>
      </c>
      <c r="K78" s="47">
        <f t="shared" si="11"/>
        <v>7364.7</v>
      </c>
      <c r="L78" s="47">
        <f t="shared" si="11"/>
        <v>7364.7</v>
      </c>
      <c r="M78" s="351"/>
    </row>
    <row r="79" spans="1:16" s="5" customFormat="1" ht="31.15" customHeight="1">
      <c r="A79" s="241" t="s">
        <v>317</v>
      </c>
      <c r="B79" s="119" t="s">
        <v>148</v>
      </c>
      <c r="C79" s="112" t="s">
        <v>89</v>
      </c>
      <c r="D79" s="45" t="s">
        <v>147</v>
      </c>
      <c r="E79" s="45" t="s">
        <v>189</v>
      </c>
      <c r="F79" s="45" t="s">
        <v>315</v>
      </c>
      <c r="G79" s="46" t="s">
        <v>151</v>
      </c>
      <c r="H79" s="46" t="s">
        <v>147</v>
      </c>
      <c r="I79" s="46" t="s">
        <v>128</v>
      </c>
      <c r="J79" s="52">
        <f>'прил 3'!J358</f>
        <v>8574.1</v>
      </c>
      <c r="K79" s="52">
        <f>'прил 3'!K358</f>
        <v>7364.7</v>
      </c>
      <c r="L79" s="52">
        <f>'прил 3'!L358</f>
        <v>7364.7</v>
      </c>
      <c r="M79" s="351"/>
      <c r="N79" s="114"/>
      <c r="O79" s="114"/>
      <c r="P79" s="114"/>
    </row>
    <row r="80" spans="1:16" s="5" customFormat="1" ht="58.9" customHeight="1">
      <c r="A80" s="243" t="s">
        <v>330</v>
      </c>
      <c r="B80" s="119" t="s">
        <v>148</v>
      </c>
      <c r="C80" s="112" t="s">
        <v>89</v>
      </c>
      <c r="D80" s="45" t="s">
        <v>147</v>
      </c>
      <c r="E80" s="45" t="s">
        <v>189</v>
      </c>
      <c r="F80" s="45" t="s">
        <v>329</v>
      </c>
      <c r="G80" s="46"/>
      <c r="H80" s="46"/>
      <c r="I80" s="46"/>
      <c r="J80" s="47">
        <f t="shared" si="11"/>
        <v>542.9</v>
      </c>
      <c r="K80" s="47">
        <f t="shared" si="11"/>
        <v>542.9</v>
      </c>
      <c r="L80" s="47">
        <f t="shared" si="11"/>
        <v>542.9</v>
      </c>
      <c r="M80" s="351"/>
      <c r="N80" s="113"/>
      <c r="O80" s="113"/>
      <c r="P80" s="113"/>
    </row>
    <row r="81" spans="1:16" s="5" customFormat="1" ht="25.15" customHeight="1">
      <c r="A81" s="1" t="s">
        <v>139</v>
      </c>
      <c r="B81" s="119" t="s">
        <v>148</v>
      </c>
      <c r="C81" s="112" t="s">
        <v>89</v>
      </c>
      <c r="D81" s="45" t="s">
        <v>147</v>
      </c>
      <c r="E81" s="45" t="s">
        <v>189</v>
      </c>
      <c r="F81" s="45" t="s">
        <v>329</v>
      </c>
      <c r="G81" s="46" t="s">
        <v>151</v>
      </c>
      <c r="H81" s="46"/>
      <c r="I81" s="46"/>
      <c r="J81" s="47">
        <f t="shared" si="11"/>
        <v>542.9</v>
      </c>
      <c r="K81" s="47">
        <f t="shared" si="11"/>
        <v>542.9</v>
      </c>
      <c r="L81" s="47">
        <f t="shared" si="11"/>
        <v>542.9</v>
      </c>
      <c r="M81" s="351"/>
      <c r="N81" s="113"/>
      <c r="O81" s="113"/>
      <c r="P81" s="113"/>
    </row>
    <row r="82" spans="1:16" s="5" customFormat="1" ht="25.15" customHeight="1">
      <c r="A82" s="107" t="s">
        <v>231</v>
      </c>
      <c r="B82" s="119" t="s">
        <v>148</v>
      </c>
      <c r="C82" s="112" t="s">
        <v>89</v>
      </c>
      <c r="D82" s="45" t="s">
        <v>147</v>
      </c>
      <c r="E82" s="45" t="s">
        <v>189</v>
      </c>
      <c r="F82" s="45" t="s">
        <v>329</v>
      </c>
      <c r="G82" s="46" t="s">
        <v>151</v>
      </c>
      <c r="H82" s="46" t="s">
        <v>147</v>
      </c>
      <c r="I82" s="46"/>
      <c r="J82" s="47">
        <f t="shared" si="11"/>
        <v>542.9</v>
      </c>
      <c r="K82" s="47">
        <f t="shared" si="11"/>
        <v>542.9</v>
      </c>
      <c r="L82" s="47">
        <f t="shared" si="11"/>
        <v>542.9</v>
      </c>
      <c r="M82" s="351"/>
    </row>
    <row r="83" spans="1:16" s="5" customFormat="1" ht="31.15" customHeight="1">
      <c r="A83" s="241" t="s">
        <v>317</v>
      </c>
      <c r="B83" s="119" t="s">
        <v>148</v>
      </c>
      <c r="C83" s="112" t="s">
        <v>89</v>
      </c>
      <c r="D83" s="45" t="s">
        <v>147</v>
      </c>
      <c r="E83" s="45" t="s">
        <v>189</v>
      </c>
      <c r="F83" s="45" t="s">
        <v>329</v>
      </c>
      <c r="G83" s="46" t="s">
        <v>151</v>
      </c>
      <c r="H83" s="46" t="s">
        <v>147</v>
      </c>
      <c r="I83" s="46" t="s">
        <v>128</v>
      </c>
      <c r="J83" s="52">
        <f>'прил 4'!I286</f>
        <v>542.9</v>
      </c>
      <c r="K83" s="52">
        <f>'прил 4'!J286</f>
        <v>542.9</v>
      </c>
      <c r="L83" s="52">
        <f>'прил 4'!K286</f>
        <v>542.9</v>
      </c>
      <c r="M83" s="351"/>
      <c r="N83" s="114"/>
      <c r="O83" s="114"/>
      <c r="P83" s="114"/>
    </row>
    <row r="84" spans="1:16" ht="25.15" customHeight="1">
      <c r="A84" s="1" t="s">
        <v>107</v>
      </c>
      <c r="B84" s="119" t="s">
        <v>148</v>
      </c>
      <c r="C84" s="112" t="s">
        <v>89</v>
      </c>
      <c r="D84" s="45" t="s">
        <v>147</v>
      </c>
      <c r="E84" s="45" t="s">
        <v>183</v>
      </c>
      <c r="F84" s="45"/>
      <c r="G84" s="45"/>
      <c r="H84" s="45"/>
      <c r="I84" s="45"/>
      <c r="J84" s="52">
        <f>J85+J90+J95</f>
        <v>8653.7000000000007</v>
      </c>
      <c r="K84" s="52">
        <f>K85+K90+K95</f>
        <v>8667.8000000000011</v>
      </c>
      <c r="L84" s="52">
        <f>L85+L90+L95</f>
        <v>8667.8000000000011</v>
      </c>
    </row>
    <row r="85" spans="1:16" ht="49.9" customHeight="1">
      <c r="A85" s="109" t="s">
        <v>286</v>
      </c>
      <c r="B85" s="119" t="s">
        <v>148</v>
      </c>
      <c r="C85" s="112" t="s">
        <v>89</v>
      </c>
      <c r="D85" s="45" t="s">
        <v>147</v>
      </c>
      <c r="E85" s="45" t="s">
        <v>183</v>
      </c>
      <c r="F85" s="45" t="s">
        <v>285</v>
      </c>
      <c r="G85" s="45"/>
      <c r="H85" s="45"/>
      <c r="I85" s="45"/>
      <c r="J85" s="52">
        <f t="shared" ref="J85:L86" si="12">J86</f>
        <v>5336.1</v>
      </c>
      <c r="K85" s="52">
        <f t="shared" si="12"/>
        <v>5355.1</v>
      </c>
      <c r="L85" s="52">
        <f t="shared" si="12"/>
        <v>5355.1</v>
      </c>
    </row>
    <row r="86" spans="1:16" ht="25.15" customHeight="1">
      <c r="A86" s="107" t="s">
        <v>312</v>
      </c>
      <c r="B86" s="119" t="s">
        <v>148</v>
      </c>
      <c r="C86" s="112" t="s">
        <v>89</v>
      </c>
      <c r="D86" s="45" t="s">
        <v>147</v>
      </c>
      <c r="E86" s="45" t="s">
        <v>183</v>
      </c>
      <c r="F86" s="45" t="s">
        <v>305</v>
      </c>
      <c r="G86" s="45"/>
      <c r="H86" s="45"/>
      <c r="I86" s="45"/>
      <c r="J86" s="52">
        <f t="shared" si="12"/>
        <v>5336.1</v>
      </c>
      <c r="K86" s="52">
        <f t="shared" si="12"/>
        <v>5355.1</v>
      </c>
      <c r="L86" s="52">
        <f t="shared" si="12"/>
        <v>5355.1</v>
      </c>
    </row>
    <row r="87" spans="1:16" ht="25.15" customHeight="1">
      <c r="A87" s="1" t="s">
        <v>121</v>
      </c>
      <c r="B87" s="119" t="s">
        <v>148</v>
      </c>
      <c r="C87" s="112" t="s">
        <v>89</v>
      </c>
      <c r="D87" s="45" t="s">
        <v>147</v>
      </c>
      <c r="E87" s="45" t="s">
        <v>183</v>
      </c>
      <c r="F87" s="45" t="s">
        <v>305</v>
      </c>
      <c r="G87" s="45" t="s">
        <v>123</v>
      </c>
      <c r="H87" s="45"/>
      <c r="I87" s="45"/>
      <c r="J87" s="52">
        <f t="shared" ref="J87:L88" si="13">SUM(J88)</f>
        <v>5336.1</v>
      </c>
      <c r="K87" s="52">
        <f t="shared" si="13"/>
        <v>5355.1</v>
      </c>
      <c r="L87" s="52">
        <f t="shared" si="13"/>
        <v>5355.1</v>
      </c>
    </row>
    <row r="88" spans="1:16" ht="25.15" customHeight="1">
      <c r="A88" s="1" t="s">
        <v>136</v>
      </c>
      <c r="B88" s="119" t="s">
        <v>148</v>
      </c>
      <c r="C88" s="112" t="s">
        <v>89</v>
      </c>
      <c r="D88" s="45" t="s">
        <v>147</v>
      </c>
      <c r="E88" s="45" t="s">
        <v>183</v>
      </c>
      <c r="F88" s="45" t="s">
        <v>305</v>
      </c>
      <c r="G88" s="45" t="s">
        <v>123</v>
      </c>
      <c r="H88" s="45" t="s">
        <v>161</v>
      </c>
      <c r="I88" s="45"/>
      <c r="J88" s="52">
        <f t="shared" si="13"/>
        <v>5336.1</v>
      </c>
      <c r="K88" s="52">
        <f t="shared" si="13"/>
        <v>5355.1</v>
      </c>
      <c r="L88" s="52">
        <f t="shared" si="13"/>
        <v>5355.1</v>
      </c>
    </row>
    <row r="89" spans="1:16" ht="33.6" customHeight="1">
      <c r="A89" s="241" t="s">
        <v>317</v>
      </c>
      <c r="B89" s="119" t="s">
        <v>148</v>
      </c>
      <c r="C89" s="112" t="s">
        <v>89</v>
      </c>
      <c r="D89" s="45" t="s">
        <v>147</v>
      </c>
      <c r="E89" s="45" t="s">
        <v>183</v>
      </c>
      <c r="F89" s="45" t="s">
        <v>305</v>
      </c>
      <c r="G89" s="45" t="s">
        <v>123</v>
      </c>
      <c r="H89" s="45" t="s">
        <v>161</v>
      </c>
      <c r="I89" s="45" t="s">
        <v>128</v>
      </c>
      <c r="J89" s="52">
        <f>'прил 3'!J271</f>
        <v>5336.1</v>
      </c>
      <c r="K89" s="52">
        <f>'прил 3'!K271</f>
        <v>5355.1</v>
      </c>
      <c r="L89" s="52">
        <f>'прил 3'!L271</f>
        <v>5355.1</v>
      </c>
    </row>
    <row r="90" spans="1:16" ht="42" customHeight="1">
      <c r="A90" s="219" t="s">
        <v>290</v>
      </c>
      <c r="B90" s="119" t="s">
        <v>148</v>
      </c>
      <c r="C90" s="112" t="s">
        <v>89</v>
      </c>
      <c r="D90" s="45" t="s">
        <v>147</v>
      </c>
      <c r="E90" s="45" t="s">
        <v>183</v>
      </c>
      <c r="F90" s="45" t="s">
        <v>288</v>
      </c>
      <c r="G90" s="45"/>
      <c r="H90" s="45"/>
      <c r="I90" s="45"/>
      <c r="J90" s="52">
        <f t="shared" ref="J90:L91" si="14">J91</f>
        <v>2731.7</v>
      </c>
      <c r="K90" s="52">
        <f t="shared" si="14"/>
        <v>2745.8</v>
      </c>
      <c r="L90" s="52">
        <f t="shared" si="14"/>
        <v>2745.8</v>
      </c>
    </row>
    <row r="91" spans="1:16" ht="31.15" customHeight="1">
      <c r="A91" s="219" t="s">
        <v>291</v>
      </c>
      <c r="B91" s="119" t="s">
        <v>148</v>
      </c>
      <c r="C91" s="112" t="s">
        <v>89</v>
      </c>
      <c r="D91" s="45" t="s">
        <v>147</v>
      </c>
      <c r="E91" s="45" t="s">
        <v>183</v>
      </c>
      <c r="F91" s="45" t="s">
        <v>289</v>
      </c>
      <c r="G91" s="45"/>
      <c r="H91" s="45"/>
      <c r="I91" s="45"/>
      <c r="J91" s="52">
        <f t="shared" si="14"/>
        <v>2731.7</v>
      </c>
      <c r="K91" s="52">
        <f t="shared" si="14"/>
        <v>2745.8</v>
      </c>
      <c r="L91" s="52">
        <f t="shared" si="14"/>
        <v>2745.8</v>
      </c>
    </row>
    <row r="92" spans="1:16" ht="25.15" customHeight="1">
      <c r="A92" s="1" t="s">
        <v>121</v>
      </c>
      <c r="B92" s="119" t="s">
        <v>148</v>
      </c>
      <c r="C92" s="112" t="s">
        <v>89</v>
      </c>
      <c r="D92" s="45" t="s">
        <v>147</v>
      </c>
      <c r="E92" s="45" t="s">
        <v>183</v>
      </c>
      <c r="F92" s="45" t="s">
        <v>289</v>
      </c>
      <c r="G92" s="45" t="s">
        <v>123</v>
      </c>
      <c r="H92" s="45"/>
      <c r="I92" s="45"/>
      <c r="J92" s="52">
        <f t="shared" ref="J92:L93" si="15">SUM(J93)</f>
        <v>2731.7</v>
      </c>
      <c r="K92" s="52">
        <f t="shared" si="15"/>
        <v>2745.8</v>
      </c>
      <c r="L92" s="52">
        <f t="shared" si="15"/>
        <v>2745.8</v>
      </c>
    </row>
    <row r="93" spans="1:16" ht="25.15" customHeight="1">
      <c r="A93" s="1" t="s">
        <v>136</v>
      </c>
      <c r="B93" s="119" t="s">
        <v>148</v>
      </c>
      <c r="C93" s="112" t="s">
        <v>89</v>
      </c>
      <c r="D93" s="45" t="s">
        <v>147</v>
      </c>
      <c r="E93" s="45" t="s">
        <v>183</v>
      </c>
      <c r="F93" s="45" t="s">
        <v>289</v>
      </c>
      <c r="G93" s="45" t="s">
        <v>123</v>
      </c>
      <c r="H93" s="45" t="s">
        <v>161</v>
      </c>
      <c r="I93" s="45"/>
      <c r="J93" s="52">
        <f t="shared" si="15"/>
        <v>2731.7</v>
      </c>
      <c r="K93" s="52">
        <f t="shared" si="15"/>
        <v>2745.8</v>
      </c>
      <c r="L93" s="52">
        <f t="shared" si="15"/>
        <v>2745.8</v>
      </c>
    </row>
    <row r="94" spans="1:16" ht="31.9" customHeight="1">
      <c r="A94" s="241" t="s">
        <v>317</v>
      </c>
      <c r="B94" s="119" t="s">
        <v>148</v>
      </c>
      <c r="C94" s="112" t="s">
        <v>89</v>
      </c>
      <c r="D94" s="45" t="s">
        <v>147</v>
      </c>
      <c r="E94" s="45" t="s">
        <v>183</v>
      </c>
      <c r="F94" s="45" t="s">
        <v>289</v>
      </c>
      <c r="G94" s="45" t="s">
        <v>123</v>
      </c>
      <c r="H94" s="45" t="s">
        <v>161</v>
      </c>
      <c r="I94" s="45" t="s">
        <v>128</v>
      </c>
      <c r="J94" s="52">
        <f>'прил 3'!J273</f>
        <v>2731.7</v>
      </c>
      <c r="K94" s="52">
        <f>'прил 3'!K273</f>
        <v>2745.8</v>
      </c>
      <c r="L94" s="52">
        <f>'прил 3'!L273</f>
        <v>2745.8</v>
      </c>
    </row>
    <row r="95" spans="1:16" ht="25.15" customHeight="1">
      <c r="A95" s="1" t="s">
        <v>294</v>
      </c>
      <c r="B95" s="119" t="s">
        <v>148</v>
      </c>
      <c r="C95" s="112" t="s">
        <v>89</v>
      </c>
      <c r="D95" s="45" t="s">
        <v>147</v>
      </c>
      <c r="E95" s="45" t="s">
        <v>183</v>
      </c>
      <c r="F95" s="45" t="s">
        <v>292</v>
      </c>
      <c r="G95" s="45"/>
      <c r="H95" s="45"/>
      <c r="I95" s="45"/>
      <c r="J95" s="52">
        <f t="shared" ref="J95:L96" si="16">J96</f>
        <v>585.9</v>
      </c>
      <c r="K95" s="52">
        <f t="shared" si="16"/>
        <v>566.9</v>
      </c>
      <c r="L95" s="52">
        <f t="shared" si="16"/>
        <v>566.9</v>
      </c>
    </row>
    <row r="96" spans="1:16" ht="15.6" customHeight="1">
      <c r="A96" s="219" t="s">
        <v>295</v>
      </c>
      <c r="B96" s="119" t="s">
        <v>148</v>
      </c>
      <c r="C96" s="112" t="s">
        <v>89</v>
      </c>
      <c r="D96" s="45" t="s">
        <v>147</v>
      </c>
      <c r="E96" s="45" t="s">
        <v>183</v>
      </c>
      <c r="F96" s="45" t="s">
        <v>293</v>
      </c>
      <c r="G96" s="45"/>
      <c r="H96" s="45"/>
      <c r="I96" s="45"/>
      <c r="J96" s="52">
        <f t="shared" si="16"/>
        <v>585.9</v>
      </c>
      <c r="K96" s="52">
        <f t="shared" si="16"/>
        <v>566.9</v>
      </c>
      <c r="L96" s="52">
        <f t="shared" si="16"/>
        <v>566.9</v>
      </c>
    </row>
    <row r="97" spans="1:13" ht="25.15" customHeight="1">
      <c r="A97" s="1" t="s">
        <v>121</v>
      </c>
      <c r="B97" s="119" t="s">
        <v>148</v>
      </c>
      <c r="C97" s="112" t="s">
        <v>89</v>
      </c>
      <c r="D97" s="45" t="s">
        <v>147</v>
      </c>
      <c r="E97" s="45" t="s">
        <v>183</v>
      </c>
      <c r="F97" s="45" t="s">
        <v>293</v>
      </c>
      <c r="G97" s="45" t="s">
        <v>123</v>
      </c>
      <c r="H97" s="45"/>
      <c r="I97" s="45"/>
      <c r="J97" s="52">
        <f t="shared" ref="J97:L98" si="17">SUM(J98)</f>
        <v>585.9</v>
      </c>
      <c r="K97" s="52">
        <f t="shared" si="17"/>
        <v>566.9</v>
      </c>
      <c r="L97" s="52">
        <f t="shared" si="17"/>
        <v>566.9</v>
      </c>
    </row>
    <row r="98" spans="1:13" ht="25.15" customHeight="1">
      <c r="A98" s="1" t="s">
        <v>136</v>
      </c>
      <c r="B98" s="119" t="s">
        <v>148</v>
      </c>
      <c r="C98" s="112" t="s">
        <v>89</v>
      </c>
      <c r="D98" s="45" t="s">
        <v>147</v>
      </c>
      <c r="E98" s="45" t="s">
        <v>183</v>
      </c>
      <c r="F98" s="45" t="s">
        <v>293</v>
      </c>
      <c r="G98" s="45" t="s">
        <v>123</v>
      </c>
      <c r="H98" s="45" t="s">
        <v>161</v>
      </c>
      <c r="I98" s="45"/>
      <c r="J98" s="52">
        <f t="shared" si="17"/>
        <v>585.9</v>
      </c>
      <c r="K98" s="52">
        <f t="shared" si="17"/>
        <v>566.9</v>
      </c>
      <c r="L98" s="52">
        <f t="shared" si="17"/>
        <v>566.9</v>
      </c>
    </row>
    <row r="99" spans="1:13" ht="31.15" customHeight="1">
      <c r="A99" s="241" t="s">
        <v>317</v>
      </c>
      <c r="B99" s="119" t="s">
        <v>148</v>
      </c>
      <c r="C99" s="112" t="s">
        <v>89</v>
      </c>
      <c r="D99" s="45" t="s">
        <v>147</v>
      </c>
      <c r="E99" s="45" t="s">
        <v>183</v>
      </c>
      <c r="F99" s="45" t="s">
        <v>293</v>
      </c>
      <c r="G99" s="45" t="s">
        <v>123</v>
      </c>
      <c r="H99" s="45" t="s">
        <v>161</v>
      </c>
      <c r="I99" s="45" t="s">
        <v>128</v>
      </c>
      <c r="J99" s="52">
        <f>'прил 3'!J274</f>
        <v>585.9</v>
      </c>
      <c r="K99" s="52">
        <f>'прил 3'!K274</f>
        <v>566.9</v>
      </c>
      <c r="L99" s="52">
        <f>'прил 3'!L274</f>
        <v>566.9</v>
      </c>
    </row>
    <row r="100" spans="1:13" ht="48" customHeight="1">
      <c r="A100" s="553" t="s">
        <v>212</v>
      </c>
      <c r="B100" s="119" t="s">
        <v>148</v>
      </c>
      <c r="C100" s="45" t="s">
        <v>89</v>
      </c>
      <c r="D100" s="45" t="s">
        <v>124</v>
      </c>
      <c r="E100" s="45"/>
      <c r="F100" s="45"/>
      <c r="G100" s="45"/>
      <c r="H100" s="45"/>
      <c r="I100" s="45"/>
      <c r="J100" s="245">
        <f t="shared" ref="J100:L101" si="18">J101</f>
        <v>1419.3000000000002</v>
      </c>
      <c r="K100" s="245">
        <f t="shared" si="18"/>
        <v>1582.3000000000002</v>
      </c>
      <c r="L100" s="245">
        <f t="shared" si="18"/>
        <v>1582.3000000000002</v>
      </c>
    </row>
    <row r="101" spans="1:13" ht="169.9" customHeight="1">
      <c r="A101" s="1" t="s">
        <v>280</v>
      </c>
      <c r="B101" s="119" t="s">
        <v>148</v>
      </c>
      <c r="C101" s="45" t="s">
        <v>89</v>
      </c>
      <c r="D101" s="45" t="s">
        <v>124</v>
      </c>
      <c r="E101" s="45" t="s">
        <v>181</v>
      </c>
      <c r="F101" s="45"/>
      <c r="G101" s="45"/>
      <c r="H101" s="45"/>
      <c r="I101" s="45"/>
      <c r="J101" s="52">
        <f t="shared" si="18"/>
        <v>1419.3000000000002</v>
      </c>
      <c r="K101" s="52">
        <f t="shared" si="18"/>
        <v>1582.3000000000002</v>
      </c>
      <c r="L101" s="52">
        <f t="shared" si="18"/>
        <v>1582.3000000000002</v>
      </c>
    </row>
    <row r="102" spans="1:13" ht="25.15" customHeight="1">
      <c r="A102" s="115" t="s">
        <v>297</v>
      </c>
      <c r="B102" s="119" t="s">
        <v>148</v>
      </c>
      <c r="C102" s="45" t="s">
        <v>89</v>
      </c>
      <c r="D102" s="45" t="s">
        <v>124</v>
      </c>
      <c r="E102" s="45" t="s">
        <v>181</v>
      </c>
      <c r="F102" s="45" t="s">
        <v>296</v>
      </c>
      <c r="G102" s="45"/>
      <c r="H102" s="45"/>
      <c r="I102" s="45"/>
      <c r="J102" s="52">
        <f>J103+J107</f>
        <v>1419.3000000000002</v>
      </c>
      <c r="K102" s="52">
        <f>K103+K107</f>
        <v>1582.3000000000002</v>
      </c>
      <c r="L102" s="52">
        <f>L103+L107</f>
        <v>1582.3000000000002</v>
      </c>
    </row>
    <row r="103" spans="1:13" ht="22.5" customHeight="1">
      <c r="A103" s="244" t="s">
        <v>299</v>
      </c>
      <c r="B103" s="119" t="s">
        <v>148</v>
      </c>
      <c r="C103" s="45" t="s">
        <v>89</v>
      </c>
      <c r="D103" s="45" t="s">
        <v>124</v>
      </c>
      <c r="E103" s="45" t="s">
        <v>181</v>
      </c>
      <c r="F103" s="45" t="s">
        <v>298</v>
      </c>
      <c r="G103" s="45"/>
      <c r="H103" s="45"/>
      <c r="I103" s="45"/>
      <c r="J103" s="52">
        <f>J104</f>
        <v>1007.7</v>
      </c>
      <c r="K103" s="52">
        <f>K104</f>
        <v>1170.7</v>
      </c>
      <c r="L103" s="52">
        <f>L104</f>
        <v>1170.7</v>
      </c>
    </row>
    <row r="104" spans="1:13" ht="25.15" customHeight="1">
      <c r="A104" s="1" t="s">
        <v>145</v>
      </c>
      <c r="B104" s="119" t="s">
        <v>148</v>
      </c>
      <c r="C104" s="45" t="s">
        <v>89</v>
      </c>
      <c r="D104" s="45" t="s">
        <v>124</v>
      </c>
      <c r="E104" s="45" t="s">
        <v>181</v>
      </c>
      <c r="F104" s="45" t="s">
        <v>298</v>
      </c>
      <c r="G104" s="45" t="s">
        <v>149</v>
      </c>
      <c r="H104" s="45"/>
      <c r="I104" s="45"/>
      <c r="J104" s="52">
        <f t="shared" ref="J104:L105" si="19">SUM(J105)</f>
        <v>1007.7</v>
      </c>
      <c r="K104" s="52">
        <f t="shared" si="19"/>
        <v>1170.7</v>
      </c>
      <c r="L104" s="52">
        <f t="shared" si="19"/>
        <v>1170.7</v>
      </c>
    </row>
    <row r="105" spans="1:13" ht="25.15" customHeight="1">
      <c r="A105" s="1" t="s">
        <v>158</v>
      </c>
      <c r="B105" s="119" t="s">
        <v>148</v>
      </c>
      <c r="C105" s="45" t="s">
        <v>89</v>
      </c>
      <c r="D105" s="45" t="s">
        <v>124</v>
      </c>
      <c r="E105" s="45" t="s">
        <v>181</v>
      </c>
      <c r="F105" s="45" t="s">
        <v>298</v>
      </c>
      <c r="G105" s="45" t="s">
        <v>149</v>
      </c>
      <c r="H105" s="45" t="s">
        <v>124</v>
      </c>
      <c r="I105" s="45"/>
      <c r="J105" s="52">
        <f t="shared" si="19"/>
        <v>1007.7</v>
      </c>
      <c r="K105" s="52">
        <f t="shared" si="19"/>
        <v>1170.7</v>
      </c>
      <c r="L105" s="52">
        <f t="shared" si="19"/>
        <v>1170.7</v>
      </c>
    </row>
    <row r="106" spans="1:13" ht="25.15" customHeight="1">
      <c r="A106" s="242" t="s">
        <v>316</v>
      </c>
      <c r="B106" s="119" t="s">
        <v>148</v>
      </c>
      <c r="C106" s="45" t="s">
        <v>89</v>
      </c>
      <c r="D106" s="45" t="s">
        <v>124</v>
      </c>
      <c r="E106" s="45" t="s">
        <v>181</v>
      </c>
      <c r="F106" s="45" t="s">
        <v>298</v>
      </c>
      <c r="G106" s="45" t="s">
        <v>149</v>
      </c>
      <c r="H106" s="45" t="s">
        <v>124</v>
      </c>
      <c r="I106" s="45" t="s">
        <v>125</v>
      </c>
      <c r="J106" s="52">
        <f>'прил 3'!J226</f>
        <v>1007.7</v>
      </c>
      <c r="K106" s="52">
        <f>'прил 3'!K226</f>
        <v>1170.7</v>
      </c>
      <c r="L106" s="52">
        <f>'прил 3'!L226</f>
        <v>1170.7</v>
      </c>
    </row>
    <row r="107" spans="1:13" ht="34.15" customHeight="1">
      <c r="A107" s="138" t="s">
        <v>314</v>
      </c>
      <c r="B107" s="119" t="s">
        <v>148</v>
      </c>
      <c r="C107" s="45" t="s">
        <v>89</v>
      </c>
      <c r="D107" s="45" t="s">
        <v>124</v>
      </c>
      <c r="E107" s="45" t="s">
        <v>181</v>
      </c>
      <c r="F107" s="45" t="s">
        <v>300</v>
      </c>
      <c r="G107" s="45"/>
      <c r="H107" s="45"/>
      <c r="I107" s="45"/>
      <c r="J107" s="52">
        <f>J108</f>
        <v>411.6</v>
      </c>
      <c r="K107" s="52">
        <f>K108</f>
        <v>411.6</v>
      </c>
      <c r="L107" s="52">
        <f>L108</f>
        <v>411.6</v>
      </c>
    </row>
    <row r="108" spans="1:13" ht="25.15" customHeight="1">
      <c r="A108" s="1" t="s">
        <v>145</v>
      </c>
      <c r="B108" s="119" t="s">
        <v>148</v>
      </c>
      <c r="C108" s="45" t="s">
        <v>89</v>
      </c>
      <c r="D108" s="45" t="s">
        <v>124</v>
      </c>
      <c r="E108" s="45" t="s">
        <v>181</v>
      </c>
      <c r="F108" s="45" t="s">
        <v>300</v>
      </c>
      <c r="G108" s="45" t="s">
        <v>149</v>
      </c>
      <c r="H108" s="45"/>
      <c r="I108" s="45"/>
      <c r="J108" s="52">
        <f t="shared" ref="J108:L109" si="20">SUM(J109)</f>
        <v>411.6</v>
      </c>
      <c r="K108" s="52">
        <f t="shared" si="20"/>
        <v>411.6</v>
      </c>
      <c r="L108" s="52">
        <f t="shared" si="20"/>
        <v>411.6</v>
      </c>
    </row>
    <row r="109" spans="1:13" ht="25.15" customHeight="1">
      <c r="A109" s="1" t="s">
        <v>158</v>
      </c>
      <c r="B109" s="119" t="s">
        <v>148</v>
      </c>
      <c r="C109" s="45" t="s">
        <v>89</v>
      </c>
      <c r="D109" s="45" t="s">
        <v>124</v>
      </c>
      <c r="E109" s="45" t="s">
        <v>181</v>
      </c>
      <c r="F109" s="45" t="s">
        <v>300</v>
      </c>
      <c r="G109" s="45" t="s">
        <v>149</v>
      </c>
      <c r="H109" s="45" t="s">
        <v>124</v>
      </c>
      <c r="I109" s="45"/>
      <c r="J109" s="52">
        <f t="shared" si="20"/>
        <v>411.6</v>
      </c>
      <c r="K109" s="52">
        <f t="shared" si="20"/>
        <v>411.6</v>
      </c>
      <c r="L109" s="52">
        <f t="shared" si="20"/>
        <v>411.6</v>
      </c>
    </row>
    <row r="110" spans="1:13" ht="25.15" customHeight="1">
      <c r="A110" s="242" t="s">
        <v>316</v>
      </c>
      <c r="B110" s="119" t="s">
        <v>148</v>
      </c>
      <c r="C110" s="45" t="s">
        <v>89</v>
      </c>
      <c r="D110" s="45" t="s">
        <v>124</v>
      </c>
      <c r="E110" s="45" t="s">
        <v>181</v>
      </c>
      <c r="F110" s="45" t="s">
        <v>300</v>
      </c>
      <c r="G110" s="45" t="s">
        <v>149</v>
      </c>
      <c r="H110" s="45" t="s">
        <v>124</v>
      </c>
      <c r="I110" s="45" t="s">
        <v>125</v>
      </c>
      <c r="J110" s="52">
        <f>'прил 3'!J227</f>
        <v>411.6</v>
      </c>
      <c r="K110" s="52">
        <f>'прил 3'!K227</f>
        <v>411.6</v>
      </c>
      <c r="L110" s="52">
        <f>'прил 3'!L227</f>
        <v>411.6</v>
      </c>
    </row>
    <row r="111" spans="1:13" s="5" customFormat="1" ht="25.15" customHeight="1">
      <c r="A111" s="111" t="s">
        <v>327</v>
      </c>
      <c r="B111" s="119" t="s">
        <v>148</v>
      </c>
      <c r="C111" s="45" t="s">
        <v>89</v>
      </c>
      <c r="D111" s="45" t="s">
        <v>150</v>
      </c>
      <c r="E111" s="252"/>
      <c r="F111" s="252"/>
      <c r="G111" s="46"/>
      <c r="H111" s="46"/>
      <c r="I111" s="46"/>
      <c r="J111" s="47">
        <f>J118+J112</f>
        <v>1211.4000000000001</v>
      </c>
      <c r="K111" s="47">
        <f>K118+K112</f>
        <v>1212.8</v>
      </c>
      <c r="L111" s="47">
        <f>L118+L112</f>
        <v>1215.0999999999999</v>
      </c>
      <c r="M111" s="351"/>
    </row>
    <row r="112" spans="1:13" ht="28.15" customHeight="1">
      <c r="A112" s="1" t="s">
        <v>341</v>
      </c>
      <c r="B112" s="119" t="s">
        <v>148</v>
      </c>
      <c r="C112" s="45" t="s">
        <v>89</v>
      </c>
      <c r="D112" s="45" t="s">
        <v>150</v>
      </c>
      <c r="E112" s="45" t="s">
        <v>340</v>
      </c>
      <c r="F112" s="45"/>
      <c r="G112" s="45"/>
      <c r="H112" s="45"/>
      <c r="I112" s="45"/>
      <c r="J112" s="52">
        <f>J115</f>
        <v>27.5</v>
      </c>
      <c r="K112" s="52">
        <f>K115</f>
        <v>28.6</v>
      </c>
      <c r="L112" s="52">
        <f>L115</f>
        <v>29.8</v>
      </c>
    </row>
    <row r="113" spans="1:13" ht="37.9" customHeight="1">
      <c r="A113" s="136" t="s">
        <v>313</v>
      </c>
      <c r="B113" s="119" t="s">
        <v>148</v>
      </c>
      <c r="C113" s="45" t="s">
        <v>89</v>
      </c>
      <c r="D113" s="45" t="s">
        <v>150</v>
      </c>
      <c r="E113" s="45" t="s">
        <v>340</v>
      </c>
      <c r="F113" s="45" t="s">
        <v>308</v>
      </c>
      <c r="G113" s="45"/>
      <c r="H113" s="45"/>
      <c r="I113" s="45"/>
      <c r="J113" s="52">
        <f t="shared" ref="J113:L116" si="21">J114</f>
        <v>27.5</v>
      </c>
      <c r="K113" s="52">
        <f t="shared" si="21"/>
        <v>28.6</v>
      </c>
      <c r="L113" s="52">
        <f t="shared" si="21"/>
        <v>29.8</v>
      </c>
    </row>
    <row r="114" spans="1:13" ht="23.45" customHeight="1">
      <c r="A114" s="243" t="s">
        <v>328</v>
      </c>
      <c r="B114" s="119" t="s">
        <v>148</v>
      </c>
      <c r="C114" s="45" t="s">
        <v>89</v>
      </c>
      <c r="D114" s="45" t="s">
        <v>150</v>
      </c>
      <c r="E114" s="45" t="s">
        <v>340</v>
      </c>
      <c r="F114" s="45" t="s">
        <v>315</v>
      </c>
      <c r="G114" s="45"/>
      <c r="H114" s="45"/>
      <c r="I114" s="45"/>
      <c r="J114" s="52">
        <f t="shared" si="21"/>
        <v>27.5</v>
      </c>
      <c r="K114" s="52">
        <f t="shared" si="21"/>
        <v>28.6</v>
      </c>
      <c r="L114" s="52">
        <f t="shared" si="21"/>
        <v>29.8</v>
      </c>
    </row>
    <row r="115" spans="1:13" ht="25.15" customHeight="1">
      <c r="A115" s="1" t="s">
        <v>139</v>
      </c>
      <c r="B115" s="119" t="s">
        <v>148</v>
      </c>
      <c r="C115" s="45" t="s">
        <v>89</v>
      </c>
      <c r="D115" s="45" t="s">
        <v>150</v>
      </c>
      <c r="E115" s="45" t="s">
        <v>340</v>
      </c>
      <c r="F115" s="45" t="s">
        <v>315</v>
      </c>
      <c r="G115" s="45" t="s">
        <v>151</v>
      </c>
      <c r="H115" s="45"/>
      <c r="I115" s="45"/>
      <c r="J115" s="52">
        <f t="shared" si="21"/>
        <v>27.5</v>
      </c>
      <c r="K115" s="52">
        <f t="shared" si="21"/>
        <v>28.6</v>
      </c>
      <c r="L115" s="52">
        <f t="shared" si="21"/>
        <v>29.8</v>
      </c>
    </row>
    <row r="116" spans="1:13" ht="25.15" customHeight="1">
      <c r="A116" s="1" t="s">
        <v>154</v>
      </c>
      <c r="B116" s="119" t="s">
        <v>148</v>
      </c>
      <c r="C116" s="45" t="s">
        <v>89</v>
      </c>
      <c r="D116" s="45" t="s">
        <v>150</v>
      </c>
      <c r="E116" s="45" t="s">
        <v>340</v>
      </c>
      <c r="F116" s="45" t="s">
        <v>315</v>
      </c>
      <c r="G116" s="45" t="s">
        <v>151</v>
      </c>
      <c r="H116" s="45" t="s">
        <v>152</v>
      </c>
      <c r="I116" s="45"/>
      <c r="J116" s="52">
        <f t="shared" si="21"/>
        <v>27.5</v>
      </c>
      <c r="K116" s="52">
        <f t="shared" si="21"/>
        <v>28.6</v>
      </c>
      <c r="L116" s="52">
        <f t="shared" si="21"/>
        <v>29.8</v>
      </c>
    </row>
    <row r="117" spans="1:13" ht="31.15" customHeight="1">
      <c r="A117" s="241" t="s">
        <v>317</v>
      </c>
      <c r="B117" s="119" t="s">
        <v>148</v>
      </c>
      <c r="C117" s="45" t="s">
        <v>89</v>
      </c>
      <c r="D117" s="45" t="s">
        <v>150</v>
      </c>
      <c r="E117" s="45" t="s">
        <v>340</v>
      </c>
      <c r="F117" s="45" t="s">
        <v>315</v>
      </c>
      <c r="G117" s="45" t="s">
        <v>151</v>
      </c>
      <c r="H117" s="45" t="s">
        <v>152</v>
      </c>
      <c r="I117" s="45" t="s">
        <v>128</v>
      </c>
      <c r="J117" s="52">
        <f>'прил 3'!J373</f>
        <v>27.5</v>
      </c>
      <c r="K117" s="52">
        <f>'прил 3'!K373</f>
        <v>28.6</v>
      </c>
      <c r="L117" s="52">
        <f>'прил 3'!L373</f>
        <v>29.8</v>
      </c>
    </row>
    <row r="118" spans="1:13" ht="45.6" customHeight="1">
      <c r="A118" s="1" t="s">
        <v>5</v>
      </c>
      <c r="B118" s="119" t="s">
        <v>148</v>
      </c>
      <c r="C118" s="45" t="s">
        <v>89</v>
      </c>
      <c r="D118" s="45" t="s">
        <v>150</v>
      </c>
      <c r="E118" s="45" t="s">
        <v>4</v>
      </c>
      <c r="F118" s="45"/>
      <c r="G118" s="45"/>
      <c r="H118" s="45"/>
      <c r="I118" s="45"/>
      <c r="J118" s="245">
        <f>J121</f>
        <v>1183.9000000000001</v>
      </c>
      <c r="K118" s="245">
        <f>K121</f>
        <v>1184.2</v>
      </c>
      <c r="L118" s="245">
        <f>L121</f>
        <v>1185.3</v>
      </c>
    </row>
    <row r="119" spans="1:13" ht="37.9" customHeight="1">
      <c r="A119" s="136" t="s">
        <v>313</v>
      </c>
      <c r="B119" s="119" t="s">
        <v>148</v>
      </c>
      <c r="C119" s="45" t="s">
        <v>89</v>
      </c>
      <c r="D119" s="45" t="s">
        <v>150</v>
      </c>
      <c r="E119" s="45" t="s">
        <v>4</v>
      </c>
      <c r="F119" s="45" t="s">
        <v>308</v>
      </c>
      <c r="G119" s="45"/>
      <c r="H119" s="45"/>
      <c r="I119" s="45"/>
      <c r="J119" s="245">
        <f t="shared" ref="J119:L122" si="22">J120</f>
        <v>1183.9000000000001</v>
      </c>
      <c r="K119" s="245">
        <f t="shared" si="22"/>
        <v>1184.2</v>
      </c>
      <c r="L119" s="245">
        <f t="shared" si="22"/>
        <v>1185.3</v>
      </c>
    </row>
    <row r="120" spans="1:13" ht="23.45" customHeight="1">
      <c r="A120" s="243" t="s">
        <v>328</v>
      </c>
      <c r="B120" s="119" t="s">
        <v>148</v>
      </c>
      <c r="C120" s="45" t="s">
        <v>89</v>
      </c>
      <c r="D120" s="45" t="s">
        <v>150</v>
      </c>
      <c r="E120" s="45" t="s">
        <v>4</v>
      </c>
      <c r="F120" s="45" t="s">
        <v>315</v>
      </c>
      <c r="G120" s="45"/>
      <c r="H120" s="45"/>
      <c r="I120" s="45"/>
      <c r="J120" s="245">
        <f t="shared" si="22"/>
        <v>1183.9000000000001</v>
      </c>
      <c r="K120" s="245">
        <f t="shared" si="22"/>
        <v>1184.2</v>
      </c>
      <c r="L120" s="245">
        <f t="shared" si="22"/>
        <v>1185.3</v>
      </c>
    </row>
    <row r="121" spans="1:13" ht="25.15" customHeight="1">
      <c r="A121" s="1" t="s">
        <v>139</v>
      </c>
      <c r="B121" s="119" t="s">
        <v>148</v>
      </c>
      <c r="C121" s="45" t="s">
        <v>89</v>
      </c>
      <c r="D121" s="45" t="s">
        <v>150</v>
      </c>
      <c r="E121" s="45" t="s">
        <v>4</v>
      </c>
      <c r="F121" s="45" t="s">
        <v>315</v>
      </c>
      <c r="G121" s="45" t="s">
        <v>151</v>
      </c>
      <c r="H121" s="45"/>
      <c r="I121" s="45"/>
      <c r="J121" s="245">
        <f t="shared" si="22"/>
        <v>1183.9000000000001</v>
      </c>
      <c r="K121" s="245">
        <f t="shared" si="22"/>
        <v>1184.2</v>
      </c>
      <c r="L121" s="245">
        <f t="shared" si="22"/>
        <v>1185.3</v>
      </c>
    </row>
    <row r="122" spans="1:13" ht="25.15" customHeight="1">
      <c r="A122" s="1" t="s">
        <v>154</v>
      </c>
      <c r="B122" s="119" t="s">
        <v>148</v>
      </c>
      <c r="C122" s="45" t="s">
        <v>89</v>
      </c>
      <c r="D122" s="45" t="s">
        <v>150</v>
      </c>
      <c r="E122" s="45" t="s">
        <v>4</v>
      </c>
      <c r="F122" s="45" t="s">
        <v>315</v>
      </c>
      <c r="G122" s="45" t="s">
        <v>151</v>
      </c>
      <c r="H122" s="45" t="s">
        <v>152</v>
      </c>
      <c r="I122" s="45"/>
      <c r="J122" s="52">
        <f t="shared" si="22"/>
        <v>1183.9000000000001</v>
      </c>
      <c r="K122" s="52">
        <f t="shared" si="22"/>
        <v>1184.2</v>
      </c>
      <c r="L122" s="52">
        <f t="shared" si="22"/>
        <v>1185.3</v>
      </c>
    </row>
    <row r="123" spans="1:13" ht="31.15" customHeight="1">
      <c r="A123" s="241" t="s">
        <v>317</v>
      </c>
      <c r="B123" s="119" t="s">
        <v>148</v>
      </c>
      <c r="C123" s="45" t="s">
        <v>89</v>
      </c>
      <c r="D123" s="45" t="s">
        <v>150</v>
      </c>
      <c r="E123" s="45" t="s">
        <v>4</v>
      </c>
      <c r="F123" s="45" t="s">
        <v>315</v>
      </c>
      <c r="G123" s="45" t="s">
        <v>151</v>
      </c>
      <c r="H123" s="45" t="s">
        <v>152</v>
      </c>
      <c r="I123" s="45" t="s">
        <v>128</v>
      </c>
      <c r="J123" s="52">
        <f>'прил 3'!J376</f>
        <v>1183.9000000000001</v>
      </c>
      <c r="K123" s="52">
        <f>'прил 3'!K376</f>
        <v>1184.2</v>
      </c>
      <c r="L123" s="52">
        <f>'прил 3'!L376</f>
        <v>1185.3</v>
      </c>
    </row>
    <row r="124" spans="1:13" ht="39.6" customHeight="1">
      <c r="A124" s="139" t="s">
        <v>35</v>
      </c>
      <c r="B124" s="119" t="s">
        <v>148</v>
      </c>
      <c r="C124" s="112" t="s">
        <v>89</v>
      </c>
      <c r="D124" s="45" t="s">
        <v>96</v>
      </c>
      <c r="E124" s="45"/>
      <c r="F124" s="45"/>
      <c r="G124" s="45"/>
      <c r="H124" s="45"/>
      <c r="I124" s="45"/>
      <c r="J124" s="52">
        <f>J125</f>
        <v>417.6</v>
      </c>
      <c r="K124" s="52">
        <f>K125</f>
        <v>417.6</v>
      </c>
      <c r="L124" s="52">
        <f>L125</f>
        <v>417.6</v>
      </c>
    </row>
    <row r="125" spans="1:13" s="5" customFormat="1" ht="36.75" customHeight="1">
      <c r="A125" s="1" t="s">
        <v>108</v>
      </c>
      <c r="B125" s="119" t="s">
        <v>148</v>
      </c>
      <c r="C125" s="112" t="s">
        <v>89</v>
      </c>
      <c r="D125" s="45" t="s">
        <v>96</v>
      </c>
      <c r="E125" s="45" t="s">
        <v>190</v>
      </c>
      <c r="F125" s="45"/>
      <c r="G125" s="46"/>
      <c r="H125" s="46"/>
      <c r="I125" s="46"/>
      <c r="J125" s="47">
        <f>J126+J131+J136</f>
        <v>417.6</v>
      </c>
      <c r="K125" s="47">
        <f>K126+K131+K136</f>
        <v>417.6</v>
      </c>
      <c r="L125" s="47">
        <f>L126+L131+L136</f>
        <v>417.6</v>
      </c>
      <c r="M125" s="351"/>
    </row>
    <row r="126" spans="1:13" s="5" customFormat="1" ht="56.45" customHeight="1">
      <c r="A126" s="109" t="s">
        <v>286</v>
      </c>
      <c r="B126" s="119" t="s">
        <v>148</v>
      </c>
      <c r="C126" s="112" t="s">
        <v>89</v>
      </c>
      <c r="D126" s="45" t="s">
        <v>96</v>
      </c>
      <c r="E126" s="45" t="s">
        <v>190</v>
      </c>
      <c r="F126" s="45" t="s">
        <v>285</v>
      </c>
      <c r="G126" s="46"/>
      <c r="H126" s="46"/>
      <c r="I126" s="46"/>
      <c r="J126" s="47">
        <f t="shared" ref="J126:L129" si="23">J127</f>
        <v>392.5</v>
      </c>
      <c r="K126" s="47">
        <f t="shared" si="23"/>
        <v>395.3</v>
      </c>
      <c r="L126" s="47">
        <f t="shared" si="23"/>
        <v>395.3</v>
      </c>
      <c r="M126" s="351"/>
    </row>
    <row r="127" spans="1:13" s="5" customFormat="1" ht="25.15" customHeight="1">
      <c r="A127" s="107" t="s">
        <v>312</v>
      </c>
      <c r="B127" s="119" t="s">
        <v>148</v>
      </c>
      <c r="C127" s="112" t="s">
        <v>89</v>
      </c>
      <c r="D127" s="45" t="s">
        <v>96</v>
      </c>
      <c r="E127" s="45" t="s">
        <v>190</v>
      </c>
      <c r="F127" s="45" t="s">
        <v>305</v>
      </c>
      <c r="G127" s="46"/>
      <c r="H127" s="46"/>
      <c r="I127" s="46"/>
      <c r="J127" s="47">
        <f t="shared" si="23"/>
        <v>392.5</v>
      </c>
      <c r="K127" s="47">
        <f t="shared" si="23"/>
        <v>395.3</v>
      </c>
      <c r="L127" s="47">
        <f t="shared" si="23"/>
        <v>395.3</v>
      </c>
      <c r="M127" s="351"/>
    </row>
    <row r="128" spans="1:13" s="5" customFormat="1" ht="25.15" customHeight="1">
      <c r="A128" s="1" t="s">
        <v>139</v>
      </c>
      <c r="B128" s="119" t="s">
        <v>148</v>
      </c>
      <c r="C128" s="112" t="s">
        <v>89</v>
      </c>
      <c r="D128" s="45" t="s">
        <v>96</v>
      </c>
      <c r="E128" s="45" t="s">
        <v>190</v>
      </c>
      <c r="F128" s="45" t="s">
        <v>305</v>
      </c>
      <c r="G128" s="46" t="s">
        <v>151</v>
      </c>
      <c r="H128" s="46"/>
      <c r="I128" s="46"/>
      <c r="J128" s="47">
        <f t="shared" si="23"/>
        <v>392.5</v>
      </c>
      <c r="K128" s="47">
        <f t="shared" si="23"/>
        <v>395.3</v>
      </c>
      <c r="L128" s="47">
        <f t="shared" si="23"/>
        <v>395.3</v>
      </c>
      <c r="M128" s="351"/>
    </row>
    <row r="129" spans="1:13" s="5" customFormat="1" ht="25.15" customHeight="1">
      <c r="A129" s="1" t="s">
        <v>154</v>
      </c>
      <c r="B129" s="119" t="s">
        <v>148</v>
      </c>
      <c r="C129" s="112" t="s">
        <v>89</v>
      </c>
      <c r="D129" s="45" t="s">
        <v>96</v>
      </c>
      <c r="E129" s="45" t="s">
        <v>190</v>
      </c>
      <c r="F129" s="45" t="s">
        <v>305</v>
      </c>
      <c r="G129" s="46" t="s">
        <v>151</v>
      </c>
      <c r="H129" s="46" t="s">
        <v>152</v>
      </c>
      <c r="I129" s="46"/>
      <c r="J129" s="47">
        <f t="shared" si="23"/>
        <v>392.5</v>
      </c>
      <c r="K129" s="47">
        <f t="shared" si="23"/>
        <v>395.3</v>
      </c>
      <c r="L129" s="47">
        <f t="shared" si="23"/>
        <v>395.3</v>
      </c>
      <c r="M129" s="351"/>
    </row>
    <row r="130" spans="1:13" s="5" customFormat="1" ht="39.6" customHeight="1">
      <c r="A130" s="241" t="s">
        <v>317</v>
      </c>
      <c r="B130" s="119" t="s">
        <v>148</v>
      </c>
      <c r="C130" s="112" t="s">
        <v>89</v>
      </c>
      <c r="D130" s="45" t="s">
        <v>96</v>
      </c>
      <c r="E130" s="45" t="s">
        <v>190</v>
      </c>
      <c r="F130" s="45" t="s">
        <v>305</v>
      </c>
      <c r="G130" s="46" t="s">
        <v>151</v>
      </c>
      <c r="H130" s="46" t="s">
        <v>152</v>
      </c>
      <c r="I130" s="46" t="s">
        <v>128</v>
      </c>
      <c r="J130" s="52">
        <f>'прил 4'!I314</f>
        <v>392.5</v>
      </c>
      <c r="K130" s="52">
        <f>'прил 4'!J314</f>
        <v>395.3</v>
      </c>
      <c r="L130" s="52">
        <f>'прил 4'!K314</f>
        <v>395.3</v>
      </c>
      <c r="M130" s="351"/>
    </row>
    <row r="131" spans="1:13" s="5" customFormat="1" ht="39.6" customHeight="1">
      <c r="A131" s="1" t="s">
        <v>290</v>
      </c>
      <c r="B131" s="119" t="s">
        <v>148</v>
      </c>
      <c r="C131" s="112" t="s">
        <v>89</v>
      </c>
      <c r="D131" s="45" t="s">
        <v>96</v>
      </c>
      <c r="E131" s="45" t="s">
        <v>190</v>
      </c>
      <c r="F131" s="45" t="s">
        <v>288</v>
      </c>
      <c r="G131" s="46"/>
      <c r="H131" s="46"/>
      <c r="I131" s="46"/>
      <c r="J131" s="47">
        <f t="shared" ref="J131:L139" si="24">J132</f>
        <v>20.3</v>
      </c>
      <c r="K131" s="47">
        <f>K132</f>
        <v>20.3</v>
      </c>
      <c r="L131" s="47">
        <f>L132</f>
        <v>20.3</v>
      </c>
      <c r="M131" s="351"/>
    </row>
    <row r="132" spans="1:13" s="5" customFormat="1" ht="37.9" customHeight="1">
      <c r="A132" s="1" t="s">
        <v>291</v>
      </c>
      <c r="B132" s="119" t="s">
        <v>148</v>
      </c>
      <c r="C132" s="112" t="s">
        <v>89</v>
      </c>
      <c r="D132" s="45" t="s">
        <v>96</v>
      </c>
      <c r="E132" s="45" t="s">
        <v>190</v>
      </c>
      <c r="F132" s="45" t="s">
        <v>289</v>
      </c>
      <c r="G132" s="46"/>
      <c r="H132" s="46"/>
      <c r="I132" s="46"/>
      <c r="J132" s="47">
        <f t="shared" si="24"/>
        <v>20.3</v>
      </c>
      <c r="K132" s="47">
        <f>K133</f>
        <v>20.3</v>
      </c>
      <c r="L132" s="47">
        <f>L133</f>
        <v>20.3</v>
      </c>
      <c r="M132" s="351"/>
    </row>
    <row r="133" spans="1:13" s="5" customFormat="1" ht="25.15" customHeight="1">
      <c r="A133" s="1" t="s">
        <v>139</v>
      </c>
      <c r="B133" s="119" t="s">
        <v>148</v>
      </c>
      <c r="C133" s="112" t="s">
        <v>89</v>
      </c>
      <c r="D133" s="45" t="s">
        <v>96</v>
      </c>
      <c r="E133" s="45" t="s">
        <v>190</v>
      </c>
      <c r="F133" s="45" t="s">
        <v>289</v>
      </c>
      <c r="G133" s="46" t="s">
        <v>151</v>
      </c>
      <c r="H133" s="46"/>
      <c r="I133" s="46"/>
      <c r="J133" s="47">
        <f t="shared" si="24"/>
        <v>20.3</v>
      </c>
      <c r="K133" s="47">
        <f t="shared" si="24"/>
        <v>20.3</v>
      </c>
      <c r="L133" s="47">
        <f t="shared" si="24"/>
        <v>20.3</v>
      </c>
      <c r="M133" s="351"/>
    </row>
    <row r="134" spans="1:13" s="5" customFormat="1" ht="25.15" customHeight="1">
      <c r="A134" s="1" t="s">
        <v>154</v>
      </c>
      <c r="B134" s="119" t="s">
        <v>148</v>
      </c>
      <c r="C134" s="112" t="s">
        <v>89</v>
      </c>
      <c r="D134" s="45" t="s">
        <v>96</v>
      </c>
      <c r="E134" s="45" t="s">
        <v>190</v>
      </c>
      <c r="F134" s="45" t="s">
        <v>289</v>
      </c>
      <c r="G134" s="46" t="s">
        <v>151</v>
      </c>
      <c r="H134" s="46" t="s">
        <v>152</v>
      </c>
      <c r="I134" s="46"/>
      <c r="J134" s="47">
        <f t="shared" si="24"/>
        <v>20.3</v>
      </c>
      <c r="K134" s="47">
        <f t="shared" si="24"/>
        <v>20.3</v>
      </c>
      <c r="L134" s="47">
        <f t="shared" si="24"/>
        <v>20.3</v>
      </c>
      <c r="M134" s="351"/>
    </row>
    <row r="135" spans="1:13" s="5" customFormat="1" ht="30.6" customHeight="1">
      <c r="A135" s="241" t="s">
        <v>317</v>
      </c>
      <c r="B135" s="119" t="s">
        <v>148</v>
      </c>
      <c r="C135" s="112" t="s">
        <v>89</v>
      </c>
      <c r="D135" s="45" t="s">
        <v>96</v>
      </c>
      <c r="E135" s="45" t="s">
        <v>190</v>
      </c>
      <c r="F135" s="45" t="s">
        <v>289</v>
      </c>
      <c r="G135" s="46" t="s">
        <v>151</v>
      </c>
      <c r="H135" s="46" t="s">
        <v>152</v>
      </c>
      <c r="I135" s="46" t="s">
        <v>128</v>
      </c>
      <c r="J135" s="52">
        <f>'прил 3'!J381</f>
        <v>20.3</v>
      </c>
      <c r="K135" s="52">
        <f>'прил 3'!K381</f>
        <v>20.3</v>
      </c>
      <c r="L135" s="52">
        <f>'прил 3'!L381</f>
        <v>20.3</v>
      </c>
      <c r="M135" s="351"/>
    </row>
    <row r="136" spans="1:13" s="5" customFormat="1" ht="21.6" customHeight="1">
      <c r="A136" s="1" t="s">
        <v>294</v>
      </c>
      <c r="B136" s="119" t="s">
        <v>148</v>
      </c>
      <c r="C136" s="112" t="s">
        <v>89</v>
      </c>
      <c r="D136" s="45" t="s">
        <v>96</v>
      </c>
      <c r="E136" s="45" t="s">
        <v>190</v>
      </c>
      <c r="F136" s="45" t="s">
        <v>292</v>
      </c>
      <c r="G136" s="46"/>
      <c r="H136" s="46"/>
      <c r="I136" s="46"/>
      <c r="J136" s="47">
        <f t="shared" si="24"/>
        <v>4.8</v>
      </c>
      <c r="K136" s="47">
        <f>K137</f>
        <v>2</v>
      </c>
      <c r="L136" s="47">
        <f>L137</f>
        <v>2</v>
      </c>
      <c r="M136" s="351"/>
    </row>
    <row r="137" spans="1:13" s="5" customFormat="1" ht="20.45" customHeight="1">
      <c r="A137" s="1" t="s">
        <v>295</v>
      </c>
      <c r="B137" s="119" t="s">
        <v>148</v>
      </c>
      <c r="C137" s="112" t="s">
        <v>89</v>
      </c>
      <c r="D137" s="45" t="s">
        <v>96</v>
      </c>
      <c r="E137" s="45" t="s">
        <v>190</v>
      </c>
      <c r="F137" s="45" t="s">
        <v>293</v>
      </c>
      <c r="G137" s="46"/>
      <c r="H137" s="46"/>
      <c r="I137" s="46"/>
      <c r="J137" s="47">
        <f t="shared" si="24"/>
        <v>4.8</v>
      </c>
      <c r="K137" s="47">
        <f>K138</f>
        <v>2</v>
      </c>
      <c r="L137" s="47">
        <f>L138</f>
        <v>2</v>
      </c>
      <c r="M137" s="351"/>
    </row>
    <row r="138" spans="1:13" s="5" customFormat="1" ht="25.15" customHeight="1">
      <c r="A138" s="1" t="s">
        <v>139</v>
      </c>
      <c r="B138" s="119" t="s">
        <v>148</v>
      </c>
      <c r="C138" s="112" t="s">
        <v>89</v>
      </c>
      <c r="D138" s="45" t="s">
        <v>96</v>
      </c>
      <c r="E138" s="45" t="s">
        <v>190</v>
      </c>
      <c r="F138" s="45" t="s">
        <v>293</v>
      </c>
      <c r="G138" s="46" t="s">
        <v>151</v>
      </c>
      <c r="H138" s="46"/>
      <c r="I138" s="46"/>
      <c r="J138" s="47">
        <f t="shared" si="24"/>
        <v>4.8</v>
      </c>
      <c r="K138" s="47">
        <f t="shared" si="24"/>
        <v>2</v>
      </c>
      <c r="L138" s="47">
        <f t="shared" si="24"/>
        <v>2</v>
      </c>
      <c r="M138" s="351"/>
    </row>
    <row r="139" spans="1:13" s="5" customFormat="1" ht="25.15" customHeight="1">
      <c r="A139" s="1" t="s">
        <v>154</v>
      </c>
      <c r="B139" s="119" t="s">
        <v>148</v>
      </c>
      <c r="C139" s="112" t="s">
        <v>89</v>
      </c>
      <c r="D139" s="45" t="s">
        <v>96</v>
      </c>
      <c r="E139" s="45" t="s">
        <v>190</v>
      </c>
      <c r="F139" s="45" t="s">
        <v>293</v>
      </c>
      <c r="G139" s="46" t="s">
        <v>151</v>
      </c>
      <c r="H139" s="46" t="s">
        <v>152</v>
      </c>
      <c r="I139" s="46"/>
      <c r="J139" s="47">
        <f t="shared" si="24"/>
        <v>4.8</v>
      </c>
      <c r="K139" s="47">
        <f t="shared" si="24"/>
        <v>2</v>
      </c>
      <c r="L139" s="47">
        <f t="shared" si="24"/>
        <v>2</v>
      </c>
      <c r="M139" s="351"/>
    </row>
    <row r="140" spans="1:13" s="5" customFormat="1" ht="37.15" customHeight="1">
      <c r="A140" s="241" t="s">
        <v>317</v>
      </c>
      <c r="B140" s="119" t="s">
        <v>148</v>
      </c>
      <c r="C140" s="112" t="s">
        <v>89</v>
      </c>
      <c r="D140" s="45" t="s">
        <v>96</v>
      </c>
      <c r="E140" s="45" t="s">
        <v>190</v>
      </c>
      <c r="F140" s="45" t="s">
        <v>293</v>
      </c>
      <c r="G140" s="46" t="s">
        <v>151</v>
      </c>
      <c r="H140" s="46" t="s">
        <v>152</v>
      </c>
      <c r="I140" s="46" t="s">
        <v>128</v>
      </c>
      <c r="J140" s="52">
        <f>'прил 4'!I317</f>
        <v>4.8</v>
      </c>
      <c r="K140" s="52">
        <f>'прил 4'!J317</f>
        <v>2</v>
      </c>
      <c r="L140" s="52">
        <f>'прил 4'!K317</f>
        <v>2</v>
      </c>
      <c r="M140" s="351"/>
    </row>
    <row r="141" spans="1:13" s="5" customFormat="1" ht="37.9" customHeight="1">
      <c r="A141" s="1" t="s">
        <v>15</v>
      </c>
      <c r="B141" s="119" t="s">
        <v>148</v>
      </c>
      <c r="C141" s="45" t="s">
        <v>89</v>
      </c>
      <c r="D141" s="45" t="s">
        <v>151</v>
      </c>
      <c r="E141" s="45"/>
      <c r="F141" s="45"/>
      <c r="G141" s="46"/>
      <c r="H141" s="46"/>
      <c r="I141" s="46"/>
      <c r="J141" s="52">
        <f>J142</f>
        <v>76.5</v>
      </c>
      <c r="K141" s="52">
        <f>K142</f>
        <v>80.7</v>
      </c>
      <c r="L141" s="52">
        <f>L142</f>
        <v>83.9</v>
      </c>
      <c r="M141" s="351"/>
    </row>
    <row r="142" spans="1:13" ht="52.15" customHeight="1">
      <c r="A142" s="1" t="s">
        <v>283</v>
      </c>
      <c r="B142" s="119" t="s">
        <v>148</v>
      </c>
      <c r="C142" s="45" t="s">
        <v>89</v>
      </c>
      <c r="D142" s="45" t="s">
        <v>151</v>
      </c>
      <c r="E142" s="45" t="s">
        <v>277</v>
      </c>
      <c r="F142" s="45"/>
      <c r="G142" s="45"/>
      <c r="H142" s="45"/>
      <c r="I142" s="45"/>
      <c r="J142" s="52">
        <f>J146</f>
        <v>76.5</v>
      </c>
      <c r="K142" s="52">
        <f>K146</f>
        <v>80.7</v>
      </c>
      <c r="L142" s="52">
        <f>L146</f>
        <v>83.9</v>
      </c>
    </row>
    <row r="143" spans="1:13" ht="50.25" customHeight="1">
      <c r="A143" s="109" t="s">
        <v>286</v>
      </c>
      <c r="B143" s="119" t="s">
        <v>148</v>
      </c>
      <c r="C143" s="45" t="s">
        <v>89</v>
      </c>
      <c r="D143" s="45" t="s">
        <v>151</v>
      </c>
      <c r="E143" s="45" t="s">
        <v>277</v>
      </c>
      <c r="F143" s="45" t="s">
        <v>285</v>
      </c>
      <c r="G143" s="45"/>
      <c r="H143" s="45"/>
      <c r="I143" s="45"/>
      <c r="J143" s="52">
        <f t="shared" ref="J143:L146" si="25">J144</f>
        <v>76.5</v>
      </c>
      <c r="K143" s="52">
        <f t="shared" si="25"/>
        <v>80.7</v>
      </c>
      <c r="L143" s="52">
        <f t="shared" si="25"/>
        <v>83.9</v>
      </c>
    </row>
    <row r="144" spans="1:13" ht="25.15" customHeight="1">
      <c r="A144" s="109" t="s">
        <v>287</v>
      </c>
      <c r="B144" s="119" t="s">
        <v>148</v>
      </c>
      <c r="C144" s="45" t="s">
        <v>89</v>
      </c>
      <c r="D144" s="45" t="s">
        <v>151</v>
      </c>
      <c r="E144" s="45" t="s">
        <v>277</v>
      </c>
      <c r="F144" s="45" t="s">
        <v>284</v>
      </c>
      <c r="G144" s="45"/>
      <c r="H144" s="45"/>
      <c r="I144" s="45"/>
      <c r="J144" s="52">
        <f t="shared" si="25"/>
        <v>76.5</v>
      </c>
      <c r="K144" s="52">
        <f t="shared" si="25"/>
        <v>80.7</v>
      </c>
      <c r="L144" s="52">
        <f t="shared" si="25"/>
        <v>83.9</v>
      </c>
    </row>
    <row r="145" spans="1:13" ht="25.15" customHeight="1">
      <c r="A145" s="1" t="s">
        <v>121</v>
      </c>
      <c r="B145" s="119" t="s">
        <v>148</v>
      </c>
      <c r="C145" s="45" t="s">
        <v>89</v>
      </c>
      <c r="D145" s="45" t="s">
        <v>151</v>
      </c>
      <c r="E145" s="45" t="s">
        <v>277</v>
      </c>
      <c r="F145" s="45" t="s">
        <v>284</v>
      </c>
      <c r="G145" s="45" t="s">
        <v>123</v>
      </c>
      <c r="H145" s="45"/>
      <c r="I145" s="45"/>
      <c r="J145" s="52">
        <f t="shared" si="25"/>
        <v>76.5</v>
      </c>
      <c r="K145" s="52">
        <f t="shared" si="25"/>
        <v>80.7</v>
      </c>
      <c r="L145" s="52">
        <f t="shared" si="25"/>
        <v>83.9</v>
      </c>
    </row>
    <row r="146" spans="1:13" ht="37.9" customHeight="1">
      <c r="A146" s="1" t="s">
        <v>131</v>
      </c>
      <c r="B146" s="119" t="s">
        <v>148</v>
      </c>
      <c r="C146" s="45" t="s">
        <v>89</v>
      </c>
      <c r="D146" s="45" t="s">
        <v>151</v>
      </c>
      <c r="E146" s="45" t="s">
        <v>277</v>
      </c>
      <c r="F146" s="45" t="s">
        <v>284</v>
      </c>
      <c r="G146" s="45" t="s">
        <v>123</v>
      </c>
      <c r="H146" s="45" t="s">
        <v>124</v>
      </c>
      <c r="I146" s="45"/>
      <c r="J146" s="52">
        <f t="shared" si="25"/>
        <v>76.5</v>
      </c>
      <c r="K146" s="253">
        <f t="shared" si="25"/>
        <v>80.7</v>
      </c>
      <c r="L146" s="253">
        <f t="shared" si="25"/>
        <v>83.9</v>
      </c>
    </row>
    <row r="147" spans="1:13" ht="25.15" customHeight="1">
      <c r="A147" s="242" t="s">
        <v>316</v>
      </c>
      <c r="B147" s="119" t="s">
        <v>148</v>
      </c>
      <c r="C147" s="45" t="s">
        <v>89</v>
      </c>
      <c r="D147" s="45" t="s">
        <v>151</v>
      </c>
      <c r="E147" s="45" t="s">
        <v>277</v>
      </c>
      <c r="F147" s="45" t="s">
        <v>284</v>
      </c>
      <c r="G147" s="45" t="s">
        <v>123</v>
      </c>
      <c r="H147" s="45" t="s">
        <v>124</v>
      </c>
      <c r="I147" s="45" t="s">
        <v>125</v>
      </c>
      <c r="J147" s="52">
        <f>'прил 3'!J27</f>
        <v>76.5</v>
      </c>
      <c r="K147" s="52">
        <f>'прил 3'!K27</f>
        <v>80.7</v>
      </c>
      <c r="L147" s="52">
        <f>'прил 3'!L27</f>
        <v>83.9</v>
      </c>
    </row>
    <row r="148" spans="1:13" s="5" customFormat="1" ht="34.15" customHeight="1">
      <c r="A148" s="243" t="s">
        <v>64</v>
      </c>
      <c r="B148" s="119" t="s">
        <v>148</v>
      </c>
      <c r="C148" s="45" t="s">
        <v>89</v>
      </c>
      <c r="D148" s="45" t="s">
        <v>153</v>
      </c>
      <c r="E148" s="252"/>
      <c r="F148" s="252"/>
      <c r="G148" s="46"/>
      <c r="H148" s="46"/>
      <c r="I148" s="46"/>
      <c r="J148" s="47">
        <f>J149</f>
        <v>1875.3015700000001</v>
      </c>
      <c r="K148" s="47">
        <f>K149</f>
        <v>1875.3015700000001</v>
      </c>
      <c r="L148" s="47">
        <f>L149</f>
        <v>1864.1</v>
      </c>
      <c r="M148" s="351"/>
    </row>
    <row r="149" spans="1:13" ht="35.450000000000003" customHeight="1">
      <c r="A149" s="247" t="s">
        <v>66</v>
      </c>
      <c r="B149" s="119" t="s">
        <v>148</v>
      </c>
      <c r="C149" s="45" t="s">
        <v>89</v>
      </c>
      <c r="D149" s="45" t="s">
        <v>153</v>
      </c>
      <c r="E149" s="45" t="s">
        <v>63</v>
      </c>
      <c r="F149" s="45"/>
      <c r="G149" s="45"/>
      <c r="H149" s="45"/>
      <c r="I149" s="45"/>
      <c r="J149" s="52">
        <f>J152</f>
        <v>1875.3015700000001</v>
      </c>
      <c r="K149" s="52">
        <f>K152</f>
        <v>1875.3015700000001</v>
      </c>
      <c r="L149" s="52">
        <f>L152</f>
        <v>1864.1</v>
      </c>
    </row>
    <row r="150" spans="1:13" ht="37.9" customHeight="1">
      <c r="A150" s="139" t="s">
        <v>313</v>
      </c>
      <c r="B150" s="119" t="s">
        <v>148</v>
      </c>
      <c r="C150" s="45" t="s">
        <v>89</v>
      </c>
      <c r="D150" s="45" t="s">
        <v>153</v>
      </c>
      <c r="E150" s="45" t="s">
        <v>63</v>
      </c>
      <c r="F150" s="45" t="s">
        <v>308</v>
      </c>
      <c r="G150" s="45"/>
      <c r="H150" s="45"/>
      <c r="I150" s="45"/>
      <c r="J150" s="52">
        <f t="shared" ref="J150:L153" si="26">J151</f>
        <v>1875.3015700000001</v>
      </c>
      <c r="K150" s="52">
        <f t="shared" si="26"/>
        <v>1875.3015700000001</v>
      </c>
      <c r="L150" s="52">
        <f t="shared" si="26"/>
        <v>1864.1</v>
      </c>
    </row>
    <row r="151" spans="1:13" ht="23.45" customHeight="1">
      <c r="A151" s="243" t="s">
        <v>328</v>
      </c>
      <c r="B151" s="119" t="s">
        <v>148</v>
      </c>
      <c r="C151" s="45" t="s">
        <v>89</v>
      </c>
      <c r="D151" s="45" t="s">
        <v>153</v>
      </c>
      <c r="E151" s="45" t="s">
        <v>63</v>
      </c>
      <c r="F151" s="45" t="s">
        <v>315</v>
      </c>
      <c r="G151" s="45"/>
      <c r="H151" s="45"/>
      <c r="I151" s="45"/>
      <c r="J151" s="52">
        <f t="shared" si="26"/>
        <v>1875.3015700000001</v>
      </c>
      <c r="K151" s="52">
        <f t="shared" si="26"/>
        <v>1875.3015700000001</v>
      </c>
      <c r="L151" s="52">
        <f t="shared" si="26"/>
        <v>1864.1</v>
      </c>
    </row>
    <row r="152" spans="1:13" ht="25.15" customHeight="1">
      <c r="A152" s="1" t="s">
        <v>139</v>
      </c>
      <c r="B152" s="119" t="s">
        <v>148</v>
      </c>
      <c r="C152" s="45" t="s">
        <v>89</v>
      </c>
      <c r="D152" s="45" t="s">
        <v>153</v>
      </c>
      <c r="E152" s="45" t="s">
        <v>63</v>
      </c>
      <c r="F152" s="45" t="s">
        <v>315</v>
      </c>
      <c r="G152" s="45" t="s">
        <v>151</v>
      </c>
      <c r="H152" s="45"/>
      <c r="I152" s="45"/>
      <c r="J152" s="52">
        <f t="shared" si="26"/>
        <v>1875.3015700000001</v>
      </c>
      <c r="K152" s="52">
        <f t="shared" si="26"/>
        <v>1875.3015700000001</v>
      </c>
      <c r="L152" s="52">
        <f t="shared" si="26"/>
        <v>1864.1</v>
      </c>
    </row>
    <row r="153" spans="1:13" ht="25.15" customHeight="1">
      <c r="A153" s="219" t="s">
        <v>140</v>
      </c>
      <c r="B153" s="119" t="s">
        <v>148</v>
      </c>
      <c r="C153" s="45" t="s">
        <v>89</v>
      </c>
      <c r="D153" s="45" t="s">
        <v>153</v>
      </c>
      <c r="E153" s="45" t="s">
        <v>63</v>
      </c>
      <c r="F153" s="45" t="s">
        <v>315</v>
      </c>
      <c r="G153" s="45" t="s">
        <v>151</v>
      </c>
      <c r="H153" s="45" t="s">
        <v>148</v>
      </c>
      <c r="I153" s="45"/>
      <c r="J153" s="52">
        <f t="shared" si="26"/>
        <v>1875.3015700000001</v>
      </c>
      <c r="K153" s="52">
        <f t="shared" si="26"/>
        <v>1875.3015700000001</v>
      </c>
      <c r="L153" s="52">
        <f t="shared" si="26"/>
        <v>1864.1</v>
      </c>
    </row>
    <row r="154" spans="1:13" ht="33.6" customHeight="1">
      <c r="A154" s="241" t="s">
        <v>317</v>
      </c>
      <c r="B154" s="119" t="s">
        <v>148</v>
      </c>
      <c r="C154" s="45" t="s">
        <v>89</v>
      </c>
      <c r="D154" s="45" t="s">
        <v>153</v>
      </c>
      <c r="E154" s="45" t="s">
        <v>63</v>
      </c>
      <c r="F154" s="45" t="s">
        <v>315</v>
      </c>
      <c r="G154" s="45" t="s">
        <v>151</v>
      </c>
      <c r="H154" s="45" t="s">
        <v>148</v>
      </c>
      <c r="I154" s="45" t="s">
        <v>128</v>
      </c>
      <c r="J154" s="52">
        <f>'прил 3'!J344</f>
        <v>1875.3015700000001</v>
      </c>
      <c r="K154" s="52">
        <f>'прил 3'!K344</f>
        <v>1875.3015700000001</v>
      </c>
      <c r="L154" s="52">
        <f>'прил 3'!L344</f>
        <v>1864.1</v>
      </c>
    </row>
    <row r="155" spans="1:13" s="5" customFormat="1" ht="48.6" customHeight="1">
      <c r="A155" s="243" t="s">
        <v>582</v>
      </c>
      <c r="B155" s="119" t="s">
        <v>148</v>
      </c>
      <c r="C155" s="45" t="s">
        <v>89</v>
      </c>
      <c r="D155" s="45" t="s">
        <v>152</v>
      </c>
      <c r="E155" s="252"/>
      <c r="F155" s="252"/>
      <c r="G155" s="46"/>
      <c r="H155" s="46"/>
      <c r="I155" s="46"/>
      <c r="J155" s="47">
        <f>J156</f>
        <v>3281</v>
      </c>
      <c r="K155" s="47">
        <f>K156</f>
        <v>3329.1</v>
      </c>
      <c r="L155" s="47">
        <f>L156</f>
        <v>3329.1</v>
      </c>
      <c r="M155" s="351"/>
    </row>
    <row r="156" spans="1:13" ht="51.6" customHeight="1">
      <c r="A156" s="247" t="s">
        <v>583</v>
      </c>
      <c r="B156" s="119" t="s">
        <v>148</v>
      </c>
      <c r="C156" s="45" t="s">
        <v>89</v>
      </c>
      <c r="D156" s="45" t="s">
        <v>152</v>
      </c>
      <c r="E156" s="45" t="s">
        <v>584</v>
      </c>
      <c r="F156" s="45"/>
      <c r="G156" s="45"/>
      <c r="H156" s="45"/>
      <c r="I156" s="45"/>
      <c r="J156" s="52">
        <f>J159</f>
        <v>3281</v>
      </c>
      <c r="K156" s="253">
        <f>K159</f>
        <v>3329.1</v>
      </c>
      <c r="L156" s="253">
        <f>L159</f>
        <v>3329.1</v>
      </c>
    </row>
    <row r="157" spans="1:13" ht="36.6" customHeight="1">
      <c r="A157" s="139" t="s">
        <v>313</v>
      </c>
      <c r="B157" s="119" t="s">
        <v>148</v>
      </c>
      <c r="C157" s="45" t="s">
        <v>89</v>
      </c>
      <c r="D157" s="45" t="s">
        <v>152</v>
      </c>
      <c r="E157" s="45" t="s">
        <v>584</v>
      </c>
      <c r="F157" s="45" t="s">
        <v>308</v>
      </c>
      <c r="G157" s="45"/>
      <c r="H157" s="45"/>
      <c r="I157" s="45"/>
      <c r="J157" s="52">
        <f t="shared" ref="J157:L160" si="27">J158</f>
        <v>3281</v>
      </c>
      <c r="K157" s="253">
        <f t="shared" si="27"/>
        <v>3329.1</v>
      </c>
      <c r="L157" s="253">
        <f t="shared" si="27"/>
        <v>3329.1</v>
      </c>
    </row>
    <row r="158" spans="1:13" ht="19.899999999999999" customHeight="1">
      <c r="A158" s="243" t="s">
        <v>328</v>
      </c>
      <c r="B158" s="119" t="s">
        <v>148</v>
      </c>
      <c r="C158" s="45" t="s">
        <v>89</v>
      </c>
      <c r="D158" s="45" t="s">
        <v>152</v>
      </c>
      <c r="E158" s="45" t="s">
        <v>584</v>
      </c>
      <c r="F158" s="45" t="s">
        <v>315</v>
      </c>
      <c r="G158" s="45"/>
      <c r="H158" s="45"/>
      <c r="I158" s="45"/>
      <c r="J158" s="52">
        <f t="shared" si="27"/>
        <v>3281</v>
      </c>
      <c r="K158" s="253">
        <f t="shared" si="27"/>
        <v>3329.1</v>
      </c>
      <c r="L158" s="253">
        <f t="shared" si="27"/>
        <v>3329.1</v>
      </c>
    </row>
    <row r="159" spans="1:13" ht="19.899999999999999" customHeight="1">
      <c r="A159" s="1" t="s">
        <v>139</v>
      </c>
      <c r="B159" s="119" t="s">
        <v>148</v>
      </c>
      <c r="C159" s="45" t="s">
        <v>89</v>
      </c>
      <c r="D159" s="45" t="s">
        <v>152</v>
      </c>
      <c r="E159" s="45" t="s">
        <v>584</v>
      </c>
      <c r="F159" s="45" t="s">
        <v>315</v>
      </c>
      <c r="G159" s="45" t="s">
        <v>151</v>
      </c>
      <c r="H159" s="45"/>
      <c r="I159" s="45"/>
      <c r="J159" s="52">
        <f t="shared" si="27"/>
        <v>3281</v>
      </c>
      <c r="K159" s="253">
        <f t="shared" si="27"/>
        <v>3329.1</v>
      </c>
      <c r="L159" s="253">
        <f t="shared" si="27"/>
        <v>3329.1</v>
      </c>
    </row>
    <row r="160" spans="1:13" ht="19.899999999999999" customHeight="1">
      <c r="A160" s="219" t="s">
        <v>140</v>
      </c>
      <c r="B160" s="119" t="s">
        <v>148</v>
      </c>
      <c r="C160" s="45" t="s">
        <v>89</v>
      </c>
      <c r="D160" s="45" t="s">
        <v>152</v>
      </c>
      <c r="E160" s="45" t="s">
        <v>584</v>
      </c>
      <c r="F160" s="45" t="s">
        <v>315</v>
      </c>
      <c r="G160" s="45" t="s">
        <v>151</v>
      </c>
      <c r="H160" s="45" t="s">
        <v>148</v>
      </c>
      <c r="I160" s="45"/>
      <c r="J160" s="52">
        <f t="shared" si="27"/>
        <v>3281</v>
      </c>
      <c r="K160" s="253">
        <f t="shared" si="27"/>
        <v>3329.1</v>
      </c>
      <c r="L160" s="253">
        <f t="shared" si="27"/>
        <v>3329.1</v>
      </c>
    </row>
    <row r="161" spans="1:13" ht="36" customHeight="1">
      <c r="A161" s="241" t="s">
        <v>317</v>
      </c>
      <c r="B161" s="119" t="s">
        <v>148</v>
      </c>
      <c r="C161" s="45" t="s">
        <v>89</v>
      </c>
      <c r="D161" s="45" t="s">
        <v>152</v>
      </c>
      <c r="E161" s="45" t="s">
        <v>584</v>
      </c>
      <c r="F161" s="45" t="s">
        <v>315</v>
      </c>
      <c r="G161" s="45" t="s">
        <v>151</v>
      </c>
      <c r="H161" s="45" t="s">
        <v>148</v>
      </c>
      <c r="I161" s="45" t="s">
        <v>128</v>
      </c>
      <c r="J161" s="52">
        <f>'прил 3'!J348</f>
        <v>3281</v>
      </c>
      <c r="K161" s="52">
        <f>'прил 3'!K348</f>
        <v>3329.1</v>
      </c>
      <c r="L161" s="52">
        <f>'прил 3'!L348</f>
        <v>3329.1</v>
      </c>
    </row>
    <row r="162" spans="1:13" s="5" customFormat="1" ht="48.6" customHeight="1">
      <c r="A162" s="243" t="s">
        <v>582</v>
      </c>
      <c r="B162" s="119" t="s">
        <v>148</v>
      </c>
      <c r="C162" s="45" t="s">
        <v>89</v>
      </c>
      <c r="D162" s="45" t="s">
        <v>149</v>
      </c>
      <c r="E162" s="252"/>
      <c r="F162" s="252"/>
      <c r="G162" s="46"/>
      <c r="H162" s="46"/>
      <c r="I162" s="46"/>
      <c r="J162" s="47">
        <f>J163</f>
        <v>236.7</v>
      </c>
      <c r="K162" s="47">
        <f>K163</f>
        <v>0</v>
      </c>
      <c r="L162" s="47">
        <f>L163</f>
        <v>0</v>
      </c>
      <c r="M162" s="351"/>
    </row>
    <row r="163" spans="1:13" ht="66" customHeight="1">
      <c r="A163" s="219" t="s">
        <v>598</v>
      </c>
      <c r="B163" s="119" t="s">
        <v>148</v>
      </c>
      <c r="C163" s="45" t="s">
        <v>89</v>
      </c>
      <c r="D163" s="45" t="s">
        <v>149</v>
      </c>
      <c r="E163" s="45" t="s">
        <v>599</v>
      </c>
      <c r="F163" s="45"/>
      <c r="G163" s="45"/>
      <c r="H163" s="45"/>
      <c r="I163" s="45"/>
      <c r="J163" s="52">
        <f>J166</f>
        <v>236.7</v>
      </c>
      <c r="K163" s="253">
        <f>K166</f>
        <v>0</v>
      </c>
      <c r="L163" s="253">
        <f>L166</f>
        <v>0</v>
      </c>
    </row>
    <row r="164" spans="1:13" ht="36.6" customHeight="1">
      <c r="A164" s="139" t="s">
        <v>313</v>
      </c>
      <c r="B164" s="119" t="s">
        <v>148</v>
      </c>
      <c r="C164" s="45" t="s">
        <v>89</v>
      </c>
      <c r="D164" s="45" t="s">
        <v>149</v>
      </c>
      <c r="E164" s="45" t="s">
        <v>599</v>
      </c>
      <c r="F164" s="45" t="s">
        <v>308</v>
      </c>
      <c r="G164" s="45"/>
      <c r="H164" s="45"/>
      <c r="I164" s="45"/>
      <c r="J164" s="52">
        <f t="shared" ref="J164:L167" si="28">J165</f>
        <v>236.7</v>
      </c>
      <c r="K164" s="253">
        <f t="shared" si="28"/>
        <v>0</v>
      </c>
      <c r="L164" s="253">
        <f t="shared" si="28"/>
        <v>0</v>
      </c>
    </row>
    <row r="165" spans="1:13" ht="19.899999999999999" customHeight="1">
      <c r="A165" s="243" t="s">
        <v>328</v>
      </c>
      <c r="B165" s="119" t="s">
        <v>148</v>
      </c>
      <c r="C165" s="45" t="s">
        <v>89</v>
      </c>
      <c r="D165" s="45" t="s">
        <v>149</v>
      </c>
      <c r="E165" s="45" t="s">
        <v>599</v>
      </c>
      <c r="F165" s="45" t="s">
        <v>315</v>
      </c>
      <c r="G165" s="45"/>
      <c r="H165" s="45"/>
      <c r="I165" s="45"/>
      <c r="J165" s="52">
        <f t="shared" si="28"/>
        <v>236.7</v>
      </c>
      <c r="K165" s="253">
        <f t="shared" si="28"/>
        <v>0</v>
      </c>
      <c r="L165" s="253">
        <f t="shared" si="28"/>
        <v>0</v>
      </c>
    </row>
    <row r="166" spans="1:13" ht="19.899999999999999" customHeight="1">
      <c r="A166" s="219" t="s">
        <v>145</v>
      </c>
      <c r="B166" s="119" t="s">
        <v>148</v>
      </c>
      <c r="C166" s="45" t="s">
        <v>89</v>
      </c>
      <c r="D166" s="45" t="s">
        <v>149</v>
      </c>
      <c r="E166" s="45" t="s">
        <v>599</v>
      </c>
      <c r="F166" s="45" t="s">
        <v>315</v>
      </c>
      <c r="G166" s="45" t="s">
        <v>149</v>
      </c>
      <c r="H166" s="45"/>
      <c r="I166" s="45"/>
      <c r="J166" s="52">
        <f t="shared" si="28"/>
        <v>236.7</v>
      </c>
      <c r="K166" s="253">
        <f t="shared" si="28"/>
        <v>0</v>
      </c>
      <c r="L166" s="253">
        <f t="shared" si="28"/>
        <v>0</v>
      </c>
    </row>
    <row r="167" spans="1:13" ht="19.899999999999999" customHeight="1">
      <c r="A167" s="139" t="s">
        <v>155</v>
      </c>
      <c r="B167" s="119" t="s">
        <v>148</v>
      </c>
      <c r="C167" s="45" t="s">
        <v>89</v>
      </c>
      <c r="D167" s="45" t="s">
        <v>149</v>
      </c>
      <c r="E167" s="45" t="s">
        <v>599</v>
      </c>
      <c r="F167" s="45" t="s">
        <v>315</v>
      </c>
      <c r="G167" s="45" t="s">
        <v>149</v>
      </c>
      <c r="H167" s="45" t="s">
        <v>147</v>
      </c>
      <c r="I167" s="45"/>
      <c r="J167" s="52">
        <f t="shared" si="28"/>
        <v>236.7</v>
      </c>
      <c r="K167" s="253">
        <f t="shared" si="28"/>
        <v>0</v>
      </c>
      <c r="L167" s="253">
        <f t="shared" si="28"/>
        <v>0</v>
      </c>
    </row>
    <row r="168" spans="1:13" ht="36" customHeight="1">
      <c r="A168" s="241" t="s">
        <v>317</v>
      </c>
      <c r="B168" s="119" t="s">
        <v>148</v>
      </c>
      <c r="C168" s="45" t="s">
        <v>89</v>
      </c>
      <c r="D168" s="45" t="s">
        <v>149</v>
      </c>
      <c r="E168" s="45" t="s">
        <v>599</v>
      </c>
      <c r="F168" s="45" t="s">
        <v>315</v>
      </c>
      <c r="G168" s="45" t="s">
        <v>149</v>
      </c>
      <c r="H168" s="45" t="s">
        <v>147</v>
      </c>
      <c r="I168" s="45" t="s">
        <v>128</v>
      </c>
      <c r="J168" s="52">
        <f>'прил 3'!J426</f>
        <v>236.7</v>
      </c>
      <c r="K168" s="52">
        <f>'прил 3'!K426</f>
        <v>0</v>
      </c>
      <c r="L168" s="52">
        <f>'прил 3'!L426</f>
        <v>0</v>
      </c>
    </row>
    <row r="169" spans="1:13" s="5" customFormat="1" ht="48.6" customHeight="1">
      <c r="A169" s="243" t="s">
        <v>602</v>
      </c>
      <c r="B169" s="119" t="s">
        <v>148</v>
      </c>
      <c r="C169" s="45" t="s">
        <v>89</v>
      </c>
      <c r="D169" s="45" t="s">
        <v>222</v>
      </c>
      <c r="E169" s="252"/>
      <c r="F169" s="252"/>
      <c r="G169" s="46"/>
      <c r="H169" s="46"/>
      <c r="I169" s="46"/>
      <c r="J169" s="47">
        <f>J170</f>
        <v>170</v>
      </c>
      <c r="K169" s="47">
        <f>K170</f>
        <v>0</v>
      </c>
      <c r="L169" s="47">
        <f>L170</f>
        <v>0</v>
      </c>
      <c r="M169" s="351"/>
    </row>
    <row r="170" spans="1:13" ht="37.15" customHeight="1">
      <c r="A170" s="219" t="s">
        <v>600</v>
      </c>
      <c r="B170" s="119" t="s">
        <v>148</v>
      </c>
      <c r="C170" s="45" t="s">
        <v>89</v>
      </c>
      <c r="D170" s="45" t="s">
        <v>222</v>
      </c>
      <c r="E170" s="45" t="s">
        <v>601</v>
      </c>
      <c r="F170" s="45"/>
      <c r="G170" s="45"/>
      <c r="H170" s="45"/>
      <c r="I170" s="45"/>
      <c r="J170" s="52">
        <f>J173</f>
        <v>170</v>
      </c>
      <c r="K170" s="253">
        <f>K173</f>
        <v>0</v>
      </c>
      <c r="L170" s="253">
        <f>L173</f>
        <v>0</v>
      </c>
    </row>
    <row r="171" spans="1:13" ht="36.6" customHeight="1">
      <c r="A171" s="139" t="s">
        <v>313</v>
      </c>
      <c r="B171" s="119" t="s">
        <v>148</v>
      </c>
      <c r="C171" s="45" t="s">
        <v>89</v>
      </c>
      <c r="D171" s="45" t="s">
        <v>222</v>
      </c>
      <c r="E171" s="45" t="s">
        <v>601</v>
      </c>
      <c r="F171" s="45" t="s">
        <v>308</v>
      </c>
      <c r="G171" s="45"/>
      <c r="H171" s="45"/>
      <c r="I171" s="45"/>
      <c r="J171" s="52">
        <f t="shared" ref="J171:L174" si="29">J172</f>
        <v>170</v>
      </c>
      <c r="K171" s="253">
        <f t="shared" si="29"/>
        <v>0</v>
      </c>
      <c r="L171" s="253">
        <f t="shared" si="29"/>
        <v>0</v>
      </c>
    </row>
    <row r="172" spans="1:13" ht="19.899999999999999" customHeight="1">
      <c r="A172" s="243" t="s">
        <v>328</v>
      </c>
      <c r="B172" s="119" t="s">
        <v>148</v>
      </c>
      <c r="C172" s="45" t="s">
        <v>89</v>
      </c>
      <c r="D172" s="45" t="s">
        <v>222</v>
      </c>
      <c r="E172" s="45" t="s">
        <v>601</v>
      </c>
      <c r="F172" s="45" t="s">
        <v>315</v>
      </c>
      <c r="G172" s="45"/>
      <c r="H172" s="45"/>
      <c r="I172" s="45"/>
      <c r="J172" s="52">
        <f t="shared" si="29"/>
        <v>170</v>
      </c>
      <c r="K172" s="253">
        <f t="shared" si="29"/>
        <v>0</v>
      </c>
      <c r="L172" s="253">
        <f t="shared" si="29"/>
        <v>0</v>
      </c>
    </row>
    <row r="173" spans="1:13" ht="19.899999999999999" customHeight="1">
      <c r="A173" s="219" t="s">
        <v>145</v>
      </c>
      <c r="B173" s="119" t="s">
        <v>148</v>
      </c>
      <c r="C173" s="45" t="s">
        <v>89</v>
      </c>
      <c r="D173" s="45" t="s">
        <v>222</v>
      </c>
      <c r="E173" s="45" t="s">
        <v>601</v>
      </c>
      <c r="F173" s="45" t="s">
        <v>315</v>
      </c>
      <c r="G173" s="45" t="s">
        <v>149</v>
      </c>
      <c r="H173" s="45"/>
      <c r="I173" s="45"/>
      <c r="J173" s="52">
        <f t="shared" si="29"/>
        <v>170</v>
      </c>
      <c r="K173" s="253">
        <f t="shared" si="29"/>
        <v>0</v>
      </c>
      <c r="L173" s="253">
        <f t="shared" si="29"/>
        <v>0</v>
      </c>
    </row>
    <row r="174" spans="1:13" ht="19.899999999999999" customHeight="1">
      <c r="A174" s="139" t="s">
        <v>155</v>
      </c>
      <c r="B174" s="119" t="s">
        <v>148</v>
      </c>
      <c r="C174" s="45" t="s">
        <v>89</v>
      </c>
      <c r="D174" s="45" t="s">
        <v>222</v>
      </c>
      <c r="E174" s="45" t="s">
        <v>601</v>
      </c>
      <c r="F174" s="45" t="s">
        <v>315</v>
      </c>
      <c r="G174" s="45" t="s">
        <v>149</v>
      </c>
      <c r="H174" s="45" t="s">
        <v>147</v>
      </c>
      <c r="I174" s="45"/>
      <c r="J174" s="52">
        <f t="shared" si="29"/>
        <v>170</v>
      </c>
      <c r="K174" s="253">
        <f t="shared" si="29"/>
        <v>0</v>
      </c>
      <c r="L174" s="253">
        <f t="shared" si="29"/>
        <v>0</v>
      </c>
    </row>
    <row r="175" spans="1:13" ht="36" customHeight="1">
      <c r="A175" s="241" t="s">
        <v>317</v>
      </c>
      <c r="B175" s="119" t="s">
        <v>148</v>
      </c>
      <c r="C175" s="45" t="s">
        <v>89</v>
      </c>
      <c r="D175" s="45" t="s">
        <v>222</v>
      </c>
      <c r="E175" s="45" t="s">
        <v>601</v>
      </c>
      <c r="F175" s="45" t="s">
        <v>315</v>
      </c>
      <c r="G175" s="45" t="s">
        <v>149</v>
      </c>
      <c r="H175" s="45" t="s">
        <v>147</v>
      </c>
      <c r="I175" s="45" t="s">
        <v>128</v>
      </c>
      <c r="J175" s="52">
        <f>'прил 3'!J430</f>
        <v>170</v>
      </c>
      <c r="K175" s="52">
        <f>'прил 3'!K430</f>
        <v>0</v>
      </c>
      <c r="L175" s="52">
        <f>'прил 3'!L430</f>
        <v>0</v>
      </c>
    </row>
    <row r="176" spans="1:13" s="5" customFormat="1" ht="30.6" customHeight="1">
      <c r="A176" s="243" t="s">
        <v>585</v>
      </c>
      <c r="B176" s="119" t="s">
        <v>148</v>
      </c>
      <c r="C176" s="45" t="s">
        <v>89</v>
      </c>
      <c r="D176" s="45" t="s">
        <v>586</v>
      </c>
      <c r="E176" s="252"/>
      <c r="F176" s="252"/>
      <c r="G176" s="46"/>
      <c r="H176" s="46"/>
      <c r="I176" s="46"/>
      <c r="J176" s="47">
        <f>J177</f>
        <v>693.01599999999996</v>
      </c>
      <c r="K176" s="47">
        <f>K177</f>
        <v>683.16399999999999</v>
      </c>
      <c r="L176" s="47">
        <f>L177</f>
        <v>683.2</v>
      </c>
      <c r="M176" s="351"/>
    </row>
    <row r="177" spans="1:13" ht="49.9" customHeight="1">
      <c r="A177" s="247" t="s">
        <v>587</v>
      </c>
      <c r="B177" s="119" t="s">
        <v>148</v>
      </c>
      <c r="C177" s="45" t="s">
        <v>89</v>
      </c>
      <c r="D177" s="45" t="s">
        <v>586</v>
      </c>
      <c r="E177" s="45" t="s">
        <v>588</v>
      </c>
      <c r="F177" s="45"/>
      <c r="G177" s="45"/>
      <c r="H177" s="45"/>
      <c r="I177" s="45"/>
      <c r="J177" s="52">
        <f>J180</f>
        <v>693.01599999999996</v>
      </c>
      <c r="K177" s="253">
        <f>K180</f>
        <v>683.16399999999999</v>
      </c>
      <c r="L177" s="253">
        <f>L180</f>
        <v>683.2</v>
      </c>
    </row>
    <row r="178" spans="1:13" ht="36.6" customHeight="1">
      <c r="A178" s="139" t="s">
        <v>313</v>
      </c>
      <c r="B178" s="119" t="s">
        <v>148</v>
      </c>
      <c r="C178" s="45" t="s">
        <v>89</v>
      </c>
      <c r="D178" s="45" t="s">
        <v>586</v>
      </c>
      <c r="E178" s="45" t="s">
        <v>588</v>
      </c>
      <c r="F178" s="45" t="s">
        <v>308</v>
      </c>
      <c r="G178" s="45"/>
      <c r="H178" s="45"/>
      <c r="I178" s="45"/>
      <c r="J178" s="52">
        <f t="shared" ref="J178:L181" si="30">J179</f>
        <v>693.01599999999996</v>
      </c>
      <c r="K178" s="253">
        <f t="shared" si="30"/>
        <v>683.16399999999999</v>
      </c>
      <c r="L178" s="253">
        <f t="shared" si="30"/>
        <v>683.2</v>
      </c>
    </row>
    <row r="179" spans="1:13" ht="19.899999999999999" customHeight="1">
      <c r="A179" s="243" t="s">
        <v>328</v>
      </c>
      <c r="B179" s="119" t="s">
        <v>148</v>
      </c>
      <c r="C179" s="45" t="s">
        <v>89</v>
      </c>
      <c r="D179" s="45" t="s">
        <v>586</v>
      </c>
      <c r="E179" s="45" t="s">
        <v>588</v>
      </c>
      <c r="F179" s="45" t="s">
        <v>315</v>
      </c>
      <c r="G179" s="45"/>
      <c r="H179" s="45"/>
      <c r="I179" s="45"/>
      <c r="J179" s="52">
        <f t="shared" si="30"/>
        <v>693.01599999999996</v>
      </c>
      <c r="K179" s="253">
        <f t="shared" si="30"/>
        <v>683.16399999999999</v>
      </c>
      <c r="L179" s="253">
        <f t="shared" si="30"/>
        <v>683.2</v>
      </c>
    </row>
    <row r="180" spans="1:13" ht="19.899999999999999" customHeight="1">
      <c r="A180" s="1" t="s">
        <v>139</v>
      </c>
      <c r="B180" s="119" t="s">
        <v>148</v>
      </c>
      <c r="C180" s="45" t="s">
        <v>89</v>
      </c>
      <c r="D180" s="45" t="s">
        <v>586</v>
      </c>
      <c r="E180" s="45" t="s">
        <v>588</v>
      </c>
      <c r="F180" s="45" t="s">
        <v>315</v>
      </c>
      <c r="G180" s="45" t="s">
        <v>151</v>
      </c>
      <c r="H180" s="45"/>
      <c r="I180" s="45"/>
      <c r="J180" s="52">
        <f t="shared" si="30"/>
        <v>693.01599999999996</v>
      </c>
      <c r="K180" s="253">
        <f t="shared" si="30"/>
        <v>683.16399999999999</v>
      </c>
      <c r="L180" s="253">
        <f t="shared" si="30"/>
        <v>683.2</v>
      </c>
    </row>
    <row r="181" spans="1:13" ht="19.899999999999999" customHeight="1">
      <c r="A181" s="219" t="s">
        <v>140</v>
      </c>
      <c r="B181" s="119" t="s">
        <v>148</v>
      </c>
      <c r="C181" s="45" t="s">
        <v>89</v>
      </c>
      <c r="D181" s="45" t="s">
        <v>586</v>
      </c>
      <c r="E181" s="45" t="s">
        <v>588</v>
      </c>
      <c r="F181" s="45" t="s">
        <v>315</v>
      </c>
      <c r="G181" s="45" t="s">
        <v>151</v>
      </c>
      <c r="H181" s="45" t="s">
        <v>148</v>
      </c>
      <c r="I181" s="45"/>
      <c r="J181" s="52">
        <f t="shared" si="30"/>
        <v>693.01599999999996</v>
      </c>
      <c r="K181" s="253">
        <f t="shared" si="30"/>
        <v>683.16399999999999</v>
      </c>
      <c r="L181" s="253">
        <f t="shared" si="30"/>
        <v>683.2</v>
      </c>
    </row>
    <row r="182" spans="1:13" ht="36" customHeight="1">
      <c r="A182" s="382" t="s">
        <v>317</v>
      </c>
      <c r="B182" s="119" t="s">
        <v>148</v>
      </c>
      <c r="C182" s="45" t="s">
        <v>89</v>
      </c>
      <c r="D182" s="45" t="s">
        <v>586</v>
      </c>
      <c r="E182" s="45" t="s">
        <v>588</v>
      </c>
      <c r="F182" s="45" t="s">
        <v>315</v>
      </c>
      <c r="G182" s="45" t="s">
        <v>151</v>
      </c>
      <c r="H182" s="45" t="s">
        <v>148</v>
      </c>
      <c r="I182" s="45" t="s">
        <v>128</v>
      </c>
      <c r="J182" s="52">
        <f>'прил 3'!J352</f>
        <v>693.01599999999996</v>
      </c>
      <c r="K182" s="52">
        <f>'прил 3'!K352</f>
        <v>683.16399999999999</v>
      </c>
      <c r="L182" s="52">
        <f>'прил 3'!L352</f>
        <v>683.2</v>
      </c>
    </row>
    <row r="183" spans="1:13" s="116" customFormat="1" ht="48.6" customHeight="1">
      <c r="A183" s="3" t="s">
        <v>485</v>
      </c>
      <c r="B183" s="119" t="s">
        <v>147</v>
      </c>
      <c r="C183" s="254"/>
      <c r="D183" s="254"/>
      <c r="E183" s="119"/>
      <c r="F183" s="119"/>
      <c r="G183" s="119"/>
      <c r="H183" s="119"/>
      <c r="I183" s="119"/>
      <c r="J183" s="120">
        <f>J191+J199</f>
        <v>2258</v>
      </c>
      <c r="K183" s="120">
        <f>K191+K199</f>
        <v>2258</v>
      </c>
      <c r="L183" s="120">
        <f>L191+L199</f>
        <v>2258</v>
      </c>
      <c r="M183" s="355"/>
    </row>
    <row r="184" spans="1:13" s="116" customFormat="1" ht="25.15" customHeight="1">
      <c r="A184" s="222" t="s">
        <v>13</v>
      </c>
      <c r="B184" s="45" t="s">
        <v>147</v>
      </c>
      <c r="C184" s="45" t="s">
        <v>112</v>
      </c>
      <c r="D184" s="254"/>
      <c r="E184" s="119"/>
      <c r="F184" s="119"/>
      <c r="G184" s="119"/>
      <c r="H184" s="119"/>
      <c r="I184" s="119"/>
      <c r="J184" s="120">
        <f t="shared" ref="J184:L185" si="31">J185</f>
        <v>558</v>
      </c>
      <c r="K184" s="120">
        <f t="shared" si="31"/>
        <v>558</v>
      </c>
      <c r="L184" s="120">
        <f t="shared" si="31"/>
        <v>558</v>
      </c>
      <c r="M184" s="355"/>
    </row>
    <row r="185" spans="1:13" ht="35.450000000000003" customHeight="1">
      <c r="A185" s="1" t="s">
        <v>12</v>
      </c>
      <c r="B185" s="45" t="s">
        <v>147</v>
      </c>
      <c r="C185" s="45" t="s">
        <v>112</v>
      </c>
      <c r="D185" s="45" t="s">
        <v>123</v>
      </c>
      <c r="E185" s="45"/>
      <c r="F185" s="45"/>
      <c r="G185" s="45"/>
      <c r="H185" s="45"/>
      <c r="I185" s="45"/>
      <c r="J185" s="52">
        <f t="shared" si="31"/>
        <v>558</v>
      </c>
      <c r="K185" s="52">
        <f t="shared" si="31"/>
        <v>558</v>
      </c>
      <c r="L185" s="52">
        <f t="shared" si="31"/>
        <v>558</v>
      </c>
    </row>
    <row r="186" spans="1:13" ht="38.450000000000003" customHeight="1">
      <c r="A186" s="1" t="s">
        <v>1</v>
      </c>
      <c r="B186" s="45" t="s">
        <v>147</v>
      </c>
      <c r="C186" s="45" t="s">
        <v>112</v>
      </c>
      <c r="D186" s="45" t="s">
        <v>123</v>
      </c>
      <c r="E186" s="45" t="s">
        <v>180</v>
      </c>
      <c r="F186" s="45"/>
      <c r="G186" s="45"/>
      <c r="H186" s="45"/>
      <c r="I186" s="45"/>
      <c r="J186" s="52">
        <f>J191</f>
        <v>558</v>
      </c>
      <c r="K186" s="52">
        <f>K191</f>
        <v>558</v>
      </c>
      <c r="L186" s="52">
        <f>L191</f>
        <v>558</v>
      </c>
    </row>
    <row r="187" spans="1:13" ht="25.15" customHeight="1">
      <c r="A187" s="115" t="s">
        <v>297</v>
      </c>
      <c r="B187" s="45" t="s">
        <v>147</v>
      </c>
      <c r="C187" s="45" t="s">
        <v>112</v>
      </c>
      <c r="D187" s="45" t="s">
        <v>123</v>
      </c>
      <c r="E187" s="45" t="s">
        <v>180</v>
      </c>
      <c r="F187" s="45" t="s">
        <v>296</v>
      </c>
      <c r="G187" s="45"/>
      <c r="H187" s="45"/>
      <c r="I187" s="45"/>
      <c r="J187" s="52">
        <f t="shared" ref="J187:L188" si="32">J188</f>
        <v>558</v>
      </c>
      <c r="K187" s="52">
        <f t="shared" si="32"/>
        <v>558</v>
      </c>
      <c r="L187" s="52">
        <f t="shared" si="32"/>
        <v>558</v>
      </c>
    </row>
    <row r="188" spans="1:13" ht="25.15" customHeight="1">
      <c r="A188" s="115" t="s">
        <v>299</v>
      </c>
      <c r="B188" s="45" t="s">
        <v>147</v>
      </c>
      <c r="C188" s="45" t="s">
        <v>112</v>
      </c>
      <c r="D188" s="45" t="s">
        <v>123</v>
      </c>
      <c r="E188" s="45" t="s">
        <v>180</v>
      </c>
      <c r="F188" s="45" t="s">
        <v>298</v>
      </c>
      <c r="G188" s="45"/>
      <c r="H188" s="45"/>
      <c r="I188" s="45"/>
      <c r="J188" s="52">
        <f t="shared" si="32"/>
        <v>558</v>
      </c>
      <c r="K188" s="52">
        <f t="shared" si="32"/>
        <v>558</v>
      </c>
      <c r="L188" s="52">
        <f t="shared" si="32"/>
        <v>558</v>
      </c>
    </row>
    <row r="189" spans="1:13" ht="25.15" customHeight="1">
      <c r="A189" s="1" t="s">
        <v>145</v>
      </c>
      <c r="B189" s="45" t="s">
        <v>147</v>
      </c>
      <c r="C189" s="45" t="s">
        <v>112</v>
      </c>
      <c r="D189" s="45" t="s">
        <v>123</v>
      </c>
      <c r="E189" s="45" t="s">
        <v>180</v>
      </c>
      <c r="F189" s="45" t="s">
        <v>298</v>
      </c>
      <c r="G189" s="45" t="s">
        <v>149</v>
      </c>
      <c r="H189" s="45"/>
      <c r="I189" s="45"/>
      <c r="J189" s="52">
        <f t="shared" ref="J189:L190" si="33">SUM(J190)</f>
        <v>558</v>
      </c>
      <c r="K189" s="52">
        <f t="shared" si="33"/>
        <v>558</v>
      </c>
      <c r="L189" s="52">
        <f t="shared" si="33"/>
        <v>558</v>
      </c>
    </row>
    <row r="190" spans="1:13" ht="25.15" customHeight="1">
      <c r="A190" s="1" t="s">
        <v>98</v>
      </c>
      <c r="B190" s="45" t="s">
        <v>147</v>
      </c>
      <c r="C190" s="45" t="s">
        <v>112</v>
      </c>
      <c r="D190" s="45" t="s">
        <v>123</v>
      </c>
      <c r="E190" s="45" t="s">
        <v>180</v>
      </c>
      <c r="F190" s="45" t="s">
        <v>298</v>
      </c>
      <c r="G190" s="45" t="s">
        <v>149</v>
      </c>
      <c r="H190" s="45" t="s">
        <v>123</v>
      </c>
      <c r="I190" s="45"/>
      <c r="J190" s="52">
        <f t="shared" si="33"/>
        <v>558</v>
      </c>
      <c r="K190" s="52">
        <f t="shared" si="33"/>
        <v>558</v>
      </c>
      <c r="L190" s="52">
        <f t="shared" si="33"/>
        <v>558</v>
      </c>
    </row>
    <row r="191" spans="1:13" ht="25.15" customHeight="1">
      <c r="A191" s="242" t="s">
        <v>316</v>
      </c>
      <c r="B191" s="45" t="s">
        <v>147</v>
      </c>
      <c r="C191" s="45" t="s">
        <v>112</v>
      </c>
      <c r="D191" s="45" t="s">
        <v>123</v>
      </c>
      <c r="E191" s="45" t="s">
        <v>180</v>
      </c>
      <c r="F191" s="45" t="s">
        <v>298</v>
      </c>
      <c r="G191" s="45" t="s">
        <v>149</v>
      </c>
      <c r="H191" s="45" t="s">
        <v>123</v>
      </c>
      <c r="I191" s="45" t="s">
        <v>125</v>
      </c>
      <c r="J191" s="52">
        <f>'прил 4'!I357</f>
        <v>558</v>
      </c>
      <c r="K191" s="52">
        <f>'прил 4'!J357</f>
        <v>558</v>
      </c>
      <c r="L191" s="52">
        <f>'прил 4'!K357</f>
        <v>558</v>
      </c>
    </row>
    <row r="192" spans="1:13" ht="25.15" customHeight="1">
      <c r="A192" s="381" t="s">
        <v>42</v>
      </c>
      <c r="B192" s="45" t="s">
        <v>147</v>
      </c>
      <c r="C192" s="45" t="s">
        <v>113</v>
      </c>
      <c r="D192" s="45"/>
      <c r="E192" s="45"/>
      <c r="F192" s="45"/>
      <c r="G192" s="45"/>
      <c r="H192" s="45"/>
      <c r="I192" s="45"/>
      <c r="J192" s="52">
        <f t="shared" ref="J192:L193" si="34">J193</f>
        <v>1700</v>
      </c>
      <c r="K192" s="52">
        <f t="shared" si="34"/>
        <v>1700</v>
      </c>
      <c r="L192" s="52">
        <f t="shared" si="34"/>
        <v>1700</v>
      </c>
    </row>
    <row r="193" spans="1:13" ht="33" customHeight="1">
      <c r="A193" s="1" t="s">
        <v>10</v>
      </c>
      <c r="B193" s="45" t="s">
        <v>147</v>
      </c>
      <c r="C193" s="45" t="s">
        <v>113</v>
      </c>
      <c r="D193" s="45" t="s">
        <v>123</v>
      </c>
      <c r="E193" s="45"/>
      <c r="F193" s="45"/>
      <c r="G193" s="45"/>
      <c r="H193" s="45"/>
      <c r="I193" s="45"/>
      <c r="J193" s="52">
        <f t="shared" si="34"/>
        <v>1700</v>
      </c>
      <c r="K193" s="52">
        <f t="shared" si="34"/>
        <v>1700</v>
      </c>
      <c r="L193" s="52">
        <f t="shared" si="34"/>
        <v>1700</v>
      </c>
    </row>
    <row r="194" spans="1:13" ht="25.5" customHeight="1">
      <c r="A194" s="1" t="s">
        <v>220</v>
      </c>
      <c r="B194" s="45" t="s">
        <v>147</v>
      </c>
      <c r="C194" s="45" t="s">
        <v>113</v>
      </c>
      <c r="D194" s="45" t="s">
        <v>123</v>
      </c>
      <c r="E194" s="45" t="s">
        <v>221</v>
      </c>
      <c r="F194" s="45"/>
      <c r="G194" s="45"/>
      <c r="H194" s="45"/>
      <c r="I194" s="45"/>
      <c r="J194" s="52">
        <f>J197</f>
        <v>1700</v>
      </c>
      <c r="K194" s="52">
        <f>K197</f>
        <v>1700</v>
      </c>
      <c r="L194" s="52">
        <f>L197</f>
        <v>1700</v>
      </c>
    </row>
    <row r="195" spans="1:13" ht="36.75" customHeight="1">
      <c r="A195" s="1" t="s">
        <v>313</v>
      </c>
      <c r="B195" s="45" t="s">
        <v>147</v>
      </c>
      <c r="C195" s="45" t="s">
        <v>113</v>
      </c>
      <c r="D195" s="45" t="s">
        <v>123</v>
      </c>
      <c r="E195" s="45" t="s">
        <v>221</v>
      </c>
      <c r="F195" s="45" t="s">
        <v>308</v>
      </c>
      <c r="G195" s="45"/>
      <c r="H195" s="45"/>
      <c r="I195" s="45"/>
      <c r="J195" s="52">
        <f t="shared" ref="J195:L196" si="35">J196</f>
        <v>1700</v>
      </c>
      <c r="K195" s="52">
        <f t="shared" si="35"/>
        <v>1700</v>
      </c>
      <c r="L195" s="52">
        <f t="shared" si="35"/>
        <v>1700</v>
      </c>
    </row>
    <row r="196" spans="1:13" ht="52.5" customHeight="1">
      <c r="A196" s="140" t="s">
        <v>330</v>
      </c>
      <c r="B196" s="45" t="s">
        <v>147</v>
      </c>
      <c r="C196" s="45" t="s">
        <v>113</v>
      </c>
      <c r="D196" s="45" t="s">
        <v>123</v>
      </c>
      <c r="E196" s="45" t="s">
        <v>221</v>
      </c>
      <c r="F196" s="45" t="s">
        <v>329</v>
      </c>
      <c r="G196" s="45"/>
      <c r="H196" s="45"/>
      <c r="I196" s="45"/>
      <c r="J196" s="52">
        <f t="shared" si="35"/>
        <v>1700</v>
      </c>
      <c r="K196" s="52">
        <f t="shared" si="35"/>
        <v>1700</v>
      </c>
      <c r="L196" s="52">
        <f t="shared" si="35"/>
        <v>1700</v>
      </c>
    </row>
    <row r="197" spans="1:13" ht="25.15" customHeight="1">
      <c r="A197" s="1" t="s">
        <v>218</v>
      </c>
      <c r="B197" s="45" t="s">
        <v>147</v>
      </c>
      <c r="C197" s="45" t="s">
        <v>113</v>
      </c>
      <c r="D197" s="45" t="s">
        <v>123</v>
      </c>
      <c r="E197" s="45" t="s">
        <v>221</v>
      </c>
      <c r="F197" s="45" t="s">
        <v>329</v>
      </c>
      <c r="G197" s="45" t="s">
        <v>222</v>
      </c>
      <c r="H197" s="45"/>
      <c r="I197" s="45"/>
      <c r="J197" s="52">
        <f t="shared" ref="J197:L198" si="36">J198</f>
        <v>1700</v>
      </c>
      <c r="K197" s="52">
        <f t="shared" si="36"/>
        <v>1700</v>
      </c>
      <c r="L197" s="52">
        <f t="shared" si="36"/>
        <v>1700</v>
      </c>
    </row>
    <row r="198" spans="1:13" ht="25.15" customHeight="1">
      <c r="A198" s="1" t="s">
        <v>219</v>
      </c>
      <c r="B198" s="45" t="s">
        <v>147</v>
      </c>
      <c r="C198" s="45" t="s">
        <v>113</v>
      </c>
      <c r="D198" s="45" t="s">
        <v>123</v>
      </c>
      <c r="E198" s="45" t="s">
        <v>221</v>
      </c>
      <c r="F198" s="45" t="s">
        <v>329</v>
      </c>
      <c r="G198" s="45" t="s">
        <v>222</v>
      </c>
      <c r="H198" s="45" t="s">
        <v>148</v>
      </c>
      <c r="I198" s="45"/>
      <c r="J198" s="52">
        <f t="shared" si="36"/>
        <v>1700</v>
      </c>
      <c r="K198" s="52">
        <f t="shared" si="36"/>
        <v>1700</v>
      </c>
      <c r="L198" s="52">
        <f t="shared" si="36"/>
        <v>1700</v>
      </c>
    </row>
    <row r="199" spans="1:13" ht="34.9" customHeight="1">
      <c r="A199" s="241" t="s">
        <v>317</v>
      </c>
      <c r="B199" s="45" t="s">
        <v>147</v>
      </c>
      <c r="C199" s="45" t="s">
        <v>113</v>
      </c>
      <c r="D199" s="45" t="s">
        <v>123</v>
      </c>
      <c r="E199" s="45" t="s">
        <v>221</v>
      </c>
      <c r="F199" s="45" t="s">
        <v>329</v>
      </c>
      <c r="G199" s="45" t="s">
        <v>222</v>
      </c>
      <c r="H199" s="45" t="s">
        <v>148</v>
      </c>
      <c r="I199" s="45" t="s">
        <v>128</v>
      </c>
      <c r="J199" s="52">
        <f>'прил 4'!I423</f>
        <v>1700</v>
      </c>
      <c r="K199" s="52">
        <f>'прил 4'!J423</f>
        <v>1700</v>
      </c>
      <c r="L199" s="52">
        <f>'прил 4'!K423</f>
        <v>1700</v>
      </c>
    </row>
    <row r="200" spans="1:13" s="116" customFormat="1" ht="52.9" customHeight="1">
      <c r="A200" s="3" t="s">
        <v>483</v>
      </c>
      <c r="B200" s="255" t="s">
        <v>124</v>
      </c>
      <c r="C200" s="256"/>
      <c r="D200" s="119"/>
      <c r="E200" s="256"/>
      <c r="F200" s="257"/>
      <c r="G200" s="258"/>
      <c r="H200" s="119"/>
      <c r="I200" s="119"/>
      <c r="J200" s="120">
        <f>J201+J265</f>
        <v>4916.3539499999997</v>
      </c>
      <c r="K200" s="120">
        <f>K201+K265</f>
        <v>5438.7300000000005</v>
      </c>
      <c r="L200" s="120">
        <f>L201+L265</f>
        <v>5441.83</v>
      </c>
      <c r="M200" s="355"/>
    </row>
    <row r="201" spans="1:13" ht="41.45" customHeight="1">
      <c r="A201" s="111" t="s">
        <v>34</v>
      </c>
      <c r="B201" s="255" t="s">
        <v>124</v>
      </c>
      <c r="C201" s="45" t="s">
        <v>112</v>
      </c>
      <c r="D201" s="45"/>
      <c r="E201" s="134"/>
      <c r="F201" s="260"/>
      <c r="G201" s="259"/>
      <c r="H201" s="45"/>
      <c r="I201" s="45"/>
      <c r="J201" s="52">
        <f>J202+J214+J239+J246+J253+J232</f>
        <v>3280.7539499999998</v>
      </c>
      <c r="K201" s="52">
        <f>K202+K214+K239+K246+K253+K232</f>
        <v>5438.7300000000005</v>
      </c>
      <c r="L201" s="52">
        <f>L202+L214+L239+L246+L253+L232</f>
        <v>5441.83</v>
      </c>
    </row>
    <row r="202" spans="1:13" s="116" customFormat="1" ht="68.25" customHeight="1">
      <c r="A202" s="111" t="s">
        <v>320</v>
      </c>
      <c r="B202" s="255" t="s">
        <v>124</v>
      </c>
      <c r="C202" s="45" t="s">
        <v>112</v>
      </c>
      <c r="D202" s="45" t="s">
        <v>148</v>
      </c>
      <c r="E202" s="261"/>
      <c r="F202" s="261"/>
      <c r="G202" s="262"/>
      <c r="H202" s="119"/>
      <c r="I202" s="119"/>
      <c r="J202" s="120">
        <f>J203</f>
        <v>75.899999999999991</v>
      </c>
      <c r="K202" s="120">
        <f>K203</f>
        <v>80.100000000000009</v>
      </c>
      <c r="L202" s="120">
        <f>L203</f>
        <v>83.2</v>
      </c>
      <c r="M202" s="355"/>
    </row>
    <row r="203" spans="1:13" ht="67.150000000000006" customHeight="1">
      <c r="A203" s="1" t="s">
        <v>276</v>
      </c>
      <c r="B203" s="255" t="s">
        <v>124</v>
      </c>
      <c r="C203" s="45" t="s">
        <v>112</v>
      </c>
      <c r="D203" s="45" t="s">
        <v>148</v>
      </c>
      <c r="E203" s="45" t="s">
        <v>275</v>
      </c>
      <c r="F203" s="45"/>
      <c r="G203" s="45"/>
      <c r="H203" s="45"/>
      <c r="I203" s="45"/>
      <c r="J203" s="52">
        <f>SUM(J206+J209)</f>
        <v>75.899999999999991</v>
      </c>
      <c r="K203" s="52">
        <f>SUM(K206+K209)</f>
        <v>80.100000000000009</v>
      </c>
      <c r="L203" s="52">
        <f>SUM(L206+L209)</f>
        <v>83.2</v>
      </c>
    </row>
    <row r="204" spans="1:13" ht="57" customHeight="1">
      <c r="A204" s="109" t="s">
        <v>286</v>
      </c>
      <c r="B204" s="255" t="s">
        <v>124</v>
      </c>
      <c r="C204" s="45" t="s">
        <v>112</v>
      </c>
      <c r="D204" s="45" t="s">
        <v>148</v>
      </c>
      <c r="E204" s="45" t="s">
        <v>275</v>
      </c>
      <c r="F204" s="45" t="s">
        <v>285</v>
      </c>
      <c r="G204" s="45"/>
      <c r="H204" s="45"/>
      <c r="I204" s="45"/>
      <c r="J204" s="52">
        <f t="shared" ref="J204:L205" si="37">J205</f>
        <v>69.3</v>
      </c>
      <c r="K204" s="52">
        <f t="shared" si="37"/>
        <v>73.400000000000006</v>
      </c>
      <c r="L204" s="52">
        <f t="shared" si="37"/>
        <v>76.5</v>
      </c>
    </row>
    <row r="205" spans="1:13" ht="25.15" customHeight="1">
      <c r="A205" s="109" t="s">
        <v>287</v>
      </c>
      <c r="B205" s="255" t="s">
        <v>124</v>
      </c>
      <c r="C205" s="45" t="s">
        <v>112</v>
      </c>
      <c r="D205" s="45" t="s">
        <v>148</v>
      </c>
      <c r="E205" s="45" t="s">
        <v>275</v>
      </c>
      <c r="F205" s="45" t="s">
        <v>284</v>
      </c>
      <c r="G205" s="45"/>
      <c r="H205" s="45"/>
      <c r="I205" s="45"/>
      <c r="J205" s="52">
        <f t="shared" si="37"/>
        <v>69.3</v>
      </c>
      <c r="K205" s="52">
        <f t="shared" si="37"/>
        <v>73.400000000000006</v>
      </c>
      <c r="L205" s="52">
        <f t="shared" si="37"/>
        <v>76.5</v>
      </c>
    </row>
    <row r="206" spans="1:13" ht="25.15" customHeight="1">
      <c r="A206" s="1" t="s">
        <v>121</v>
      </c>
      <c r="B206" s="255" t="s">
        <v>124</v>
      </c>
      <c r="C206" s="45" t="s">
        <v>112</v>
      </c>
      <c r="D206" s="45" t="s">
        <v>148</v>
      </c>
      <c r="E206" s="45" t="s">
        <v>275</v>
      </c>
      <c r="F206" s="45" t="s">
        <v>284</v>
      </c>
      <c r="G206" s="45" t="s">
        <v>123</v>
      </c>
      <c r="H206" s="45"/>
      <c r="I206" s="45"/>
      <c r="J206" s="52">
        <f>SUM(J207)</f>
        <v>69.3</v>
      </c>
      <c r="K206" s="52">
        <f>SUM(K207)</f>
        <v>73.400000000000006</v>
      </c>
      <c r="L206" s="52">
        <f>SUM(L207)</f>
        <v>76.5</v>
      </c>
    </row>
    <row r="207" spans="1:13" ht="48.6" customHeight="1">
      <c r="A207" s="1" t="s">
        <v>131</v>
      </c>
      <c r="B207" s="255" t="s">
        <v>124</v>
      </c>
      <c r="C207" s="45" t="s">
        <v>112</v>
      </c>
      <c r="D207" s="45" t="s">
        <v>148</v>
      </c>
      <c r="E207" s="45" t="s">
        <v>275</v>
      </c>
      <c r="F207" s="45" t="s">
        <v>284</v>
      </c>
      <c r="G207" s="45" t="s">
        <v>123</v>
      </c>
      <c r="H207" s="45" t="s">
        <v>124</v>
      </c>
      <c r="I207" s="45"/>
      <c r="J207" s="52">
        <f>J208</f>
        <v>69.3</v>
      </c>
      <c r="K207" s="52">
        <f>K208</f>
        <v>73.400000000000006</v>
      </c>
      <c r="L207" s="52">
        <f>L208</f>
        <v>76.5</v>
      </c>
    </row>
    <row r="208" spans="1:13" ht="25.15" customHeight="1">
      <c r="A208" s="242" t="s">
        <v>316</v>
      </c>
      <c r="B208" s="255" t="s">
        <v>124</v>
      </c>
      <c r="C208" s="45" t="s">
        <v>112</v>
      </c>
      <c r="D208" s="45" t="s">
        <v>148</v>
      </c>
      <c r="E208" s="45" t="s">
        <v>275</v>
      </c>
      <c r="F208" s="45" t="s">
        <v>284</v>
      </c>
      <c r="G208" s="45" t="s">
        <v>123</v>
      </c>
      <c r="H208" s="45" t="s">
        <v>124</v>
      </c>
      <c r="I208" s="45" t="s">
        <v>125</v>
      </c>
      <c r="J208" s="52">
        <f>'прил 3'!J33</f>
        <v>69.3</v>
      </c>
      <c r="K208" s="52">
        <f>'прил 3'!K33</f>
        <v>73.400000000000006</v>
      </c>
      <c r="L208" s="52">
        <f>'прил 3'!L33</f>
        <v>76.5</v>
      </c>
    </row>
    <row r="209" spans="1:12" ht="42" customHeight="1">
      <c r="A209" s="219" t="s">
        <v>290</v>
      </c>
      <c r="B209" s="255" t="s">
        <v>124</v>
      </c>
      <c r="C209" s="45" t="s">
        <v>112</v>
      </c>
      <c r="D209" s="45" t="s">
        <v>148</v>
      </c>
      <c r="E209" s="45" t="s">
        <v>275</v>
      </c>
      <c r="F209" s="45" t="s">
        <v>288</v>
      </c>
      <c r="G209" s="45"/>
      <c r="H209" s="45"/>
      <c r="I209" s="45"/>
      <c r="J209" s="52">
        <f t="shared" ref="J209:L210" si="38">J210</f>
        <v>6.6</v>
      </c>
      <c r="K209" s="52">
        <f t="shared" si="38"/>
        <v>6.7</v>
      </c>
      <c r="L209" s="52">
        <f t="shared" si="38"/>
        <v>6.7</v>
      </c>
    </row>
    <row r="210" spans="1:12" ht="38.450000000000003" customHeight="1">
      <c r="A210" s="219" t="s">
        <v>291</v>
      </c>
      <c r="B210" s="255" t="s">
        <v>124</v>
      </c>
      <c r="C210" s="45" t="s">
        <v>112</v>
      </c>
      <c r="D210" s="45" t="s">
        <v>148</v>
      </c>
      <c r="E210" s="45" t="s">
        <v>275</v>
      </c>
      <c r="F210" s="45" t="s">
        <v>289</v>
      </c>
      <c r="G210" s="45"/>
      <c r="H210" s="45"/>
      <c r="I210" s="45"/>
      <c r="J210" s="52">
        <f t="shared" si="38"/>
        <v>6.6</v>
      </c>
      <c r="K210" s="52">
        <f t="shared" si="38"/>
        <v>6.7</v>
      </c>
      <c r="L210" s="52">
        <f t="shared" si="38"/>
        <v>6.7</v>
      </c>
    </row>
    <row r="211" spans="1:12" ht="25.15" customHeight="1">
      <c r="A211" s="1" t="s">
        <v>121</v>
      </c>
      <c r="B211" s="255" t="s">
        <v>124</v>
      </c>
      <c r="C211" s="45" t="s">
        <v>112</v>
      </c>
      <c r="D211" s="45" t="s">
        <v>148</v>
      </c>
      <c r="E211" s="45" t="s">
        <v>275</v>
      </c>
      <c r="F211" s="45" t="s">
        <v>289</v>
      </c>
      <c r="G211" s="45" t="s">
        <v>123</v>
      </c>
      <c r="H211" s="45"/>
      <c r="I211" s="45"/>
      <c r="J211" s="52">
        <f>SUM(J212)</f>
        <v>6.6</v>
      </c>
      <c r="K211" s="52">
        <f>SUM(K212)</f>
        <v>6.7</v>
      </c>
      <c r="L211" s="52">
        <f>SUM(L212)</f>
        <v>6.7</v>
      </c>
    </row>
    <row r="212" spans="1:12" ht="52.9" customHeight="1">
      <c r="A212" s="1" t="s">
        <v>131</v>
      </c>
      <c r="B212" s="255" t="s">
        <v>124</v>
      </c>
      <c r="C212" s="45" t="s">
        <v>112</v>
      </c>
      <c r="D212" s="45" t="s">
        <v>148</v>
      </c>
      <c r="E212" s="45" t="s">
        <v>275</v>
      </c>
      <c r="F212" s="45" t="s">
        <v>289</v>
      </c>
      <c r="G212" s="45" t="s">
        <v>123</v>
      </c>
      <c r="H212" s="45" t="s">
        <v>124</v>
      </c>
      <c r="I212" s="45"/>
      <c r="J212" s="52">
        <f>J213</f>
        <v>6.6</v>
      </c>
      <c r="K212" s="52">
        <f>K213</f>
        <v>6.7</v>
      </c>
      <c r="L212" s="52">
        <f>L213</f>
        <v>6.7</v>
      </c>
    </row>
    <row r="213" spans="1:12" ht="25.15" customHeight="1">
      <c r="A213" s="242" t="s">
        <v>316</v>
      </c>
      <c r="B213" s="255" t="s">
        <v>124</v>
      </c>
      <c r="C213" s="45" t="s">
        <v>112</v>
      </c>
      <c r="D213" s="45" t="s">
        <v>148</v>
      </c>
      <c r="E213" s="45" t="s">
        <v>275</v>
      </c>
      <c r="F213" s="45" t="s">
        <v>289</v>
      </c>
      <c r="G213" s="45" t="s">
        <v>123</v>
      </c>
      <c r="H213" s="45" t="s">
        <v>124</v>
      </c>
      <c r="I213" s="45" t="s">
        <v>125</v>
      </c>
      <c r="J213" s="52">
        <f>'прил 3'!J34</f>
        <v>6.6</v>
      </c>
      <c r="K213" s="52">
        <f>'прил 3'!K34</f>
        <v>6.7</v>
      </c>
      <c r="L213" s="52">
        <f>'прил 3'!L34</f>
        <v>6.7</v>
      </c>
    </row>
    <row r="214" spans="1:12" ht="39" customHeight="1">
      <c r="A214" s="219" t="s">
        <v>33</v>
      </c>
      <c r="B214" s="255" t="s">
        <v>124</v>
      </c>
      <c r="C214" s="45" t="s">
        <v>112</v>
      </c>
      <c r="D214" s="266" t="s">
        <v>147</v>
      </c>
      <c r="E214" s="45"/>
      <c r="F214" s="259"/>
      <c r="G214" s="259"/>
      <c r="H214" s="45"/>
      <c r="I214" s="45"/>
      <c r="J214" s="52">
        <f>J215</f>
        <v>2153.1539499999999</v>
      </c>
      <c r="K214" s="52">
        <f>K215</f>
        <v>4306.4299999999994</v>
      </c>
      <c r="L214" s="52">
        <f>L215</f>
        <v>4306.4299999999994</v>
      </c>
    </row>
    <row r="215" spans="1:12" ht="68.45" customHeight="1">
      <c r="A215" s="332" t="s">
        <v>16</v>
      </c>
      <c r="B215" s="255" t="s">
        <v>124</v>
      </c>
      <c r="C215" s="45" t="s">
        <v>112</v>
      </c>
      <c r="D215" s="266" t="s">
        <v>147</v>
      </c>
      <c r="E215" s="45" t="s">
        <v>206</v>
      </c>
      <c r="F215" s="259"/>
      <c r="G215" s="259"/>
      <c r="H215" s="45"/>
      <c r="I215" s="45"/>
      <c r="J215" s="52">
        <f>J219+J221</f>
        <v>2153.1539499999999</v>
      </c>
      <c r="K215" s="52">
        <f>K219+K221</f>
        <v>4306.4299999999994</v>
      </c>
      <c r="L215" s="52">
        <f>L219+L221</f>
        <v>4306.4299999999994</v>
      </c>
    </row>
    <row r="216" spans="1:12" ht="21.6" customHeight="1">
      <c r="A216" s="117" t="s">
        <v>303</v>
      </c>
      <c r="B216" s="255" t="s">
        <v>124</v>
      </c>
      <c r="C216" s="45" t="s">
        <v>112</v>
      </c>
      <c r="D216" s="266" t="s">
        <v>147</v>
      </c>
      <c r="E216" s="45" t="s">
        <v>206</v>
      </c>
      <c r="F216" s="259" t="s">
        <v>301</v>
      </c>
      <c r="G216" s="259"/>
      <c r="H216" s="45"/>
      <c r="I216" s="45"/>
      <c r="J216" s="52">
        <f t="shared" ref="J216:L217" si="39">J217</f>
        <v>2141.8649999999998</v>
      </c>
      <c r="K216" s="52">
        <f t="shared" si="39"/>
        <v>4283.7299999999996</v>
      </c>
      <c r="L216" s="52">
        <f t="shared" si="39"/>
        <v>4283.7299999999996</v>
      </c>
    </row>
    <row r="217" spans="1:12" ht="21.6" customHeight="1">
      <c r="A217" s="117" t="s">
        <v>304</v>
      </c>
      <c r="B217" s="255" t="s">
        <v>124</v>
      </c>
      <c r="C217" s="45" t="s">
        <v>112</v>
      </c>
      <c r="D217" s="266" t="s">
        <v>147</v>
      </c>
      <c r="E217" s="45" t="s">
        <v>206</v>
      </c>
      <c r="F217" s="259" t="s">
        <v>302</v>
      </c>
      <c r="G217" s="259"/>
      <c r="H217" s="45"/>
      <c r="I217" s="45"/>
      <c r="J217" s="52">
        <f t="shared" si="39"/>
        <v>2141.8649999999998</v>
      </c>
      <c r="K217" s="52">
        <f t="shared" si="39"/>
        <v>4283.7299999999996</v>
      </c>
      <c r="L217" s="52">
        <f t="shared" si="39"/>
        <v>4283.7299999999996</v>
      </c>
    </row>
    <row r="218" spans="1:12" ht="25.15" customHeight="1">
      <c r="A218" s="1" t="s">
        <v>145</v>
      </c>
      <c r="B218" s="255" t="s">
        <v>124</v>
      </c>
      <c r="C218" s="45" t="s">
        <v>112</v>
      </c>
      <c r="D218" s="266" t="s">
        <v>147</v>
      </c>
      <c r="E218" s="45" t="s">
        <v>206</v>
      </c>
      <c r="F218" s="259" t="s">
        <v>302</v>
      </c>
      <c r="G218" s="259" t="s">
        <v>149</v>
      </c>
      <c r="H218" s="45"/>
      <c r="I218" s="45"/>
      <c r="J218" s="52">
        <f t="shared" ref="J218:L219" si="40">SUM(J219)</f>
        <v>2141.8649999999998</v>
      </c>
      <c r="K218" s="52">
        <f t="shared" si="40"/>
        <v>4283.7299999999996</v>
      </c>
      <c r="L218" s="52">
        <f t="shared" si="40"/>
        <v>4283.7299999999996</v>
      </c>
    </row>
    <row r="219" spans="1:12" ht="25.15" customHeight="1">
      <c r="A219" s="1" t="s">
        <v>158</v>
      </c>
      <c r="B219" s="255" t="s">
        <v>124</v>
      </c>
      <c r="C219" s="45" t="s">
        <v>112</v>
      </c>
      <c r="D219" s="266" t="s">
        <v>147</v>
      </c>
      <c r="E219" s="45" t="s">
        <v>206</v>
      </c>
      <c r="F219" s="259" t="s">
        <v>302</v>
      </c>
      <c r="G219" s="259" t="s">
        <v>149</v>
      </c>
      <c r="H219" s="45" t="s">
        <v>124</v>
      </c>
      <c r="I219" s="45"/>
      <c r="J219" s="52">
        <f t="shared" si="40"/>
        <v>2141.8649999999998</v>
      </c>
      <c r="K219" s="52">
        <f t="shared" si="40"/>
        <v>4283.7299999999996</v>
      </c>
      <c r="L219" s="52">
        <f t="shared" si="40"/>
        <v>4283.7299999999996</v>
      </c>
    </row>
    <row r="220" spans="1:12" ht="25.15" customHeight="1">
      <c r="A220" s="242" t="s">
        <v>316</v>
      </c>
      <c r="B220" s="255" t="s">
        <v>124</v>
      </c>
      <c r="C220" s="45" t="s">
        <v>112</v>
      </c>
      <c r="D220" s="266" t="s">
        <v>147</v>
      </c>
      <c r="E220" s="45" t="s">
        <v>206</v>
      </c>
      <c r="F220" s="259" t="s">
        <v>302</v>
      </c>
      <c r="G220" s="259" t="s">
        <v>149</v>
      </c>
      <c r="H220" s="45" t="s">
        <v>124</v>
      </c>
      <c r="I220" s="45" t="s">
        <v>125</v>
      </c>
      <c r="J220" s="52">
        <f>'прил 4'!I399</f>
        <v>2141.8649999999998</v>
      </c>
      <c r="K220" s="52">
        <f>'прил 4'!J399</f>
        <v>4283.7299999999996</v>
      </c>
      <c r="L220" s="52">
        <f>'прил 4'!K399</f>
        <v>4283.7299999999996</v>
      </c>
    </row>
    <row r="221" spans="1:12" ht="72" customHeight="1">
      <c r="A221" s="106" t="s">
        <v>16</v>
      </c>
      <c r="B221" s="255" t="s">
        <v>124</v>
      </c>
      <c r="C221" s="45" t="s">
        <v>112</v>
      </c>
      <c r="D221" s="266" t="s">
        <v>147</v>
      </c>
      <c r="E221" s="45" t="s">
        <v>2</v>
      </c>
      <c r="F221" s="259"/>
      <c r="G221" s="259"/>
      <c r="H221" s="45"/>
      <c r="I221" s="45"/>
      <c r="J221" s="52">
        <f>J225+J227</f>
        <v>11.28895</v>
      </c>
      <c r="K221" s="52">
        <f>K225+K227</f>
        <v>22.7</v>
      </c>
      <c r="L221" s="52">
        <f>L225+L227</f>
        <v>22.7</v>
      </c>
    </row>
    <row r="222" spans="1:12" ht="49.9" customHeight="1">
      <c r="A222" s="109" t="s">
        <v>286</v>
      </c>
      <c r="B222" s="255" t="s">
        <v>124</v>
      </c>
      <c r="C222" s="45" t="s">
        <v>112</v>
      </c>
      <c r="D222" s="266" t="s">
        <v>147</v>
      </c>
      <c r="E222" s="45" t="s">
        <v>2</v>
      </c>
      <c r="F222" s="259" t="s">
        <v>285</v>
      </c>
      <c r="G222" s="259"/>
      <c r="H222" s="45"/>
      <c r="I222" s="45"/>
      <c r="J222" s="52">
        <f t="shared" ref="J222:L223" si="41">J223</f>
        <v>10.888949999999999</v>
      </c>
      <c r="K222" s="52">
        <f t="shared" si="41"/>
        <v>21.9</v>
      </c>
      <c r="L222" s="52">
        <f t="shared" si="41"/>
        <v>21.9</v>
      </c>
    </row>
    <row r="223" spans="1:12" ht="19.899999999999999" customHeight="1">
      <c r="A223" s="109" t="s">
        <v>287</v>
      </c>
      <c r="B223" s="255" t="s">
        <v>124</v>
      </c>
      <c r="C223" s="45" t="s">
        <v>112</v>
      </c>
      <c r="D223" s="266" t="s">
        <v>147</v>
      </c>
      <c r="E223" s="45" t="s">
        <v>2</v>
      </c>
      <c r="F223" s="259" t="s">
        <v>284</v>
      </c>
      <c r="G223" s="259"/>
      <c r="H223" s="45"/>
      <c r="I223" s="45"/>
      <c r="J223" s="52">
        <f t="shared" si="41"/>
        <v>10.888949999999999</v>
      </c>
      <c r="K223" s="52">
        <f t="shared" si="41"/>
        <v>21.9</v>
      </c>
      <c r="L223" s="52">
        <f t="shared" si="41"/>
        <v>21.9</v>
      </c>
    </row>
    <row r="224" spans="1:12" ht="21" customHeight="1">
      <c r="A224" s="1" t="s">
        <v>121</v>
      </c>
      <c r="B224" s="255" t="s">
        <v>124</v>
      </c>
      <c r="C224" s="45" t="s">
        <v>112</v>
      </c>
      <c r="D224" s="266" t="s">
        <v>147</v>
      </c>
      <c r="E224" s="45" t="s">
        <v>2</v>
      </c>
      <c r="F224" s="259" t="s">
        <v>284</v>
      </c>
      <c r="G224" s="259" t="s">
        <v>123</v>
      </c>
      <c r="H224" s="45"/>
      <c r="I224" s="45"/>
      <c r="J224" s="52">
        <f t="shared" ref="J224:L225" si="42">SUM(J225)</f>
        <v>10.888949999999999</v>
      </c>
      <c r="K224" s="52">
        <f t="shared" si="42"/>
        <v>21.9</v>
      </c>
      <c r="L224" s="52">
        <f t="shared" si="42"/>
        <v>21.9</v>
      </c>
    </row>
    <row r="225" spans="1:13" ht="51" customHeight="1">
      <c r="A225" s="1" t="s">
        <v>131</v>
      </c>
      <c r="B225" s="255" t="s">
        <v>124</v>
      </c>
      <c r="C225" s="45" t="s">
        <v>112</v>
      </c>
      <c r="D225" s="266" t="s">
        <v>147</v>
      </c>
      <c r="E225" s="45" t="s">
        <v>2</v>
      </c>
      <c r="F225" s="259" t="s">
        <v>284</v>
      </c>
      <c r="G225" s="259" t="s">
        <v>123</v>
      </c>
      <c r="H225" s="45" t="s">
        <v>124</v>
      </c>
      <c r="I225" s="45"/>
      <c r="J225" s="52">
        <f t="shared" si="42"/>
        <v>10.888949999999999</v>
      </c>
      <c r="K225" s="52">
        <f t="shared" si="42"/>
        <v>21.9</v>
      </c>
      <c r="L225" s="52">
        <f t="shared" si="42"/>
        <v>21.9</v>
      </c>
    </row>
    <row r="226" spans="1:13" ht="25.15" customHeight="1">
      <c r="A226" s="242" t="s">
        <v>316</v>
      </c>
      <c r="B226" s="255" t="s">
        <v>124</v>
      </c>
      <c r="C226" s="45" t="s">
        <v>112</v>
      </c>
      <c r="D226" s="266" t="s">
        <v>147</v>
      </c>
      <c r="E226" s="45" t="s">
        <v>2</v>
      </c>
      <c r="F226" s="259" t="s">
        <v>284</v>
      </c>
      <c r="G226" s="259" t="s">
        <v>123</v>
      </c>
      <c r="H226" s="45" t="s">
        <v>124</v>
      </c>
      <c r="I226" s="45" t="s">
        <v>125</v>
      </c>
      <c r="J226" s="52">
        <f>'прил 3'!J39</f>
        <v>10.888949999999999</v>
      </c>
      <c r="K226" s="52">
        <f>'прил 3'!K39</f>
        <v>21.9</v>
      </c>
      <c r="L226" s="52">
        <f>'прил 3'!L39</f>
        <v>21.9</v>
      </c>
    </row>
    <row r="227" spans="1:13" ht="36" customHeight="1">
      <c r="A227" s="1" t="s">
        <v>290</v>
      </c>
      <c r="B227" s="255" t="s">
        <v>124</v>
      </c>
      <c r="C227" s="45" t="s">
        <v>112</v>
      </c>
      <c r="D227" s="266" t="s">
        <v>147</v>
      </c>
      <c r="E227" s="45" t="s">
        <v>2</v>
      </c>
      <c r="F227" s="259" t="s">
        <v>288</v>
      </c>
      <c r="G227" s="259"/>
      <c r="H227" s="45"/>
      <c r="I227" s="45"/>
      <c r="J227" s="52">
        <f t="shared" ref="J227:L228" si="43">J228</f>
        <v>0.4</v>
      </c>
      <c r="K227" s="52">
        <f t="shared" si="43"/>
        <v>0.8</v>
      </c>
      <c r="L227" s="52">
        <f t="shared" si="43"/>
        <v>0.8</v>
      </c>
    </row>
    <row r="228" spans="1:13" ht="19.899999999999999" customHeight="1">
      <c r="A228" s="1" t="s">
        <v>291</v>
      </c>
      <c r="B228" s="255" t="s">
        <v>124</v>
      </c>
      <c r="C228" s="45" t="s">
        <v>112</v>
      </c>
      <c r="D228" s="266" t="s">
        <v>147</v>
      </c>
      <c r="E228" s="45" t="s">
        <v>2</v>
      </c>
      <c r="F228" s="259" t="s">
        <v>289</v>
      </c>
      <c r="G228" s="259"/>
      <c r="H228" s="45"/>
      <c r="I228" s="45"/>
      <c r="J228" s="52">
        <f t="shared" si="43"/>
        <v>0.4</v>
      </c>
      <c r="K228" s="52">
        <f t="shared" si="43"/>
        <v>0.8</v>
      </c>
      <c r="L228" s="52">
        <f t="shared" si="43"/>
        <v>0.8</v>
      </c>
    </row>
    <row r="229" spans="1:13" ht="21" customHeight="1">
      <c r="A229" s="1" t="s">
        <v>121</v>
      </c>
      <c r="B229" s="255" t="s">
        <v>124</v>
      </c>
      <c r="C229" s="45" t="s">
        <v>112</v>
      </c>
      <c r="D229" s="266" t="s">
        <v>147</v>
      </c>
      <c r="E229" s="45" t="s">
        <v>2</v>
      </c>
      <c r="F229" s="259" t="s">
        <v>289</v>
      </c>
      <c r="G229" s="259" t="s">
        <v>123</v>
      </c>
      <c r="H229" s="45"/>
      <c r="I229" s="45"/>
      <c r="J229" s="52">
        <f t="shared" ref="J229:L230" si="44">SUM(J230)</f>
        <v>0.4</v>
      </c>
      <c r="K229" s="52">
        <f t="shared" si="44"/>
        <v>0.8</v>
      </c>
      <c r="L229" s="52">
        <f t="shared" si="44"/>
        <v>0.8</v>
      </c>
    </row>
    <row r="230" spans="1:13" ht="51" customHeight="1">
      <c r="A230" s="1" t="s">
        <v>131</v>
      </c>
      <c r="B230" s="255" t="s">
        <v>124</v>
      </c>
      <c r="C230" s="45" t="s">
        <v>112</v>
      </c>
      <c r="D230" s="266" t="s">
        <v>147</v>
      </c>
      <c r="E230" s="45" t="s">
        <v>2</v>
      </c>
      <c r="F230" s="259" t="s">
        <v>289</v>
      </c>
      <c r="G230" s="259" t="s">
        <v>123</v>
      </c>
      <c r="H230" s="45" t="s">
        <v>124</v>
      </c>
      <c r="I230" s="45"/>
      <c r="J230" s="52">
        <f t="shared" si="44"/>
        <v>0.4</v>
      </c>
      <c r="K230" s="52">
        <f t="shared" si="44"/>
        <v>0.8</v>
      </c>
      <c r="L230" s="52">
        <f t="shared" si="44"/>
        <v>0.8</v>
      </c>
    </row>
    <row r="231" spans="1:13" ht="25.15" customHeight="1">
      <c r="A231" s="242" t="s">
        <v>316</v>
      </c>
      <c r="B231" s="255" t="s">
        <v>124</v>
      </c>
      <c r="C231" s="45" t="s">
        <v>112</v>
      </c>
      <c r="D231" s="266" t="s">
        <v>147</v>
      </c>
      <c r="E231" s="45" t="s">
        <v>2</v>
      </c>
      <c r="F231" s="259" t="s">
        <v>289</v>
      </c>
      <c r="G231" s="259" t="s">
        <v>123</v>
      </c>
      <c r="H231" s="45" t="s">
        <v>124</v>
      </c>
      <c r="I231" s="45" t="s">
        <v>125</v>
      </c>
      <c r="J231" s="52">
        <f>'прил 4'!I40</f>
        <v>0.4</v>
      </c>
      <c r="K231" s="52">
        <f>'прил 4'!J40</f>
        <v>0.8</v>
      </c>
      <c r="L231" s="52">
        <f>'прил 4'!K40</f>
        <v>0.8</v>
      </c>
    </row>
    <row r="232" spans="1:13" ht="38.450000000000003" customHeight="1">
      <c r="A232" s="504" t="s">
        <v>493</v>
      </c>
      <c r="B232" s="255" t="s">
        <v>124</v>
      </c>
      <c r="C232" s="45" t="s">
        <v>112</v>
      </c>
      <c r="D232" s="266" t="s">
        <v>124</v>
      </c>
      <c r="E232" s="45"/>
      <c r="F232" s="259"/>
      <c r="G232" s="259"/>
      <c r="H232" s="45"/>
      <c r="I232" s="45"/>
      <c r="J232" s="52">
        <f t="shared" ref="J232:L235" si="45">J233</f>
        <v>910.1</v>
      </c>
      <c r="K232" s="52">
        <f t="shared" si="45"/>
        <v>910.1</v>
      </c>
      <c r="L232" s="52">
        <f t="shared" si="45"/>
        <v>910.1</v>
      </c>
    </row>
    <row r="233" spans="1:13" ht="39.6" customHeight="1">
      <c r="A233" s="219" t="s">
        <v>494</v>
      </c>
      <c r="B233" s="255" t="s">
        <v>124</v>
      </c>
      <c r="C233" s="45" t="s">
        <v>112</v>
      </c>
      <c r="D233" s="266" t="s">
        <v>124</v>
      </c>
      <c r="E233" s="45" t="s">
        <v>495</v>
      </c>
      <c r="F233" s="259"/>
      <c r="G233" s="259"/>
      <c r="H233" s="45"/>
      <c r="I233" s="45"/>
      <c r="J233" s="52">
        <f t="shared" si="45"/>
        <v>910.1</v>
      </c>
      <c r="K233" s="52">
        <f t="shared" si="45"/>
        <v>910.1</v>
      </c>
      <c r="L233" s="52">
        <f t="shared" si="45"/>
        <v>910.1</v>
      </c>
    </row>
    <row r="234" spans="1:13" ht="36" customHeight="1">
      <c r="A234" s="1" t="s">
        <v>290</v>
      </c>
      <c r="B234" s="255" t="s">
        <v>124</v>
      </c>
      <c r="C234" s="45" t="s">
        <v>112</v>
      </c>
      <c r="D234" s="266" t="s">
        <v>124</v>
      </c>
      <c r="E234" s="45" t="s">
        <v>495</v>
      </c>
      <c r="F234" s="259" t="s">
        <v>288</v>
      </c>
      <c r="G234" s="259"/>
      <c r="H234" s="45"/>
      <c r="I234" s="45"/>
      <c r="J234" s="52">
        <f t="shared" si="45"/>
        <v>910.1</v>
      </c>
      <c r="K234" s="52">
        <f t="shared" si="45"/>
        <v>910.1</v>
      </c>
      <c r="L234" s="52">
        <f t="shared" si="45"/>
        <v>910.1</v>
      </c>
    </row>
    <row r="235" spans="1:13" ht="19.899999999999999" customHeight="1">
      <c r="A235" s="1" t="s">
        <v>291</v>
      </c>
      <c r="B235" s="255" t="s">
        <v>124</v>
      </c>
      <c r="C235" s="45" t="s">
        <v>112</v>
      </c>
      <c r="D235" s="266" t="s">
        <v>124</v>
      </c>
      <c r="E235" s="45" t="s">
        <v>495</v>
      </c>
      <c r="F235" s="259" t="s">
        <v>289</v>
      </c>
      <c r="G235" s="259"/>
      <c r="H235" s="45"/>
      <c r="I235" s="45"/>
      <c r="J235" s="52">
        <f t="shared" si="45"/>
        <v>910.1</v>
      </c>
      <c r="K235" s="52">
        <f t="shared" si="45"/>
        <v>910.1</v>
      </c>
      <c r="L235" s="52">
        <f t="shared" si="45"/>
        <v>910.1</v>
      </c>
    </row>
    <row r="236" spans="1:13" ht="21" customHeight="1">
      <c r="A236" s="139" t="s">
        <v>197</v>
      </c>
      <c r="B236" s="255" t="s">
        <v>124</v>
      </c>
      <c r="C236" s="45" t="s">
        <v>112</v>
      </c>
      <c r="D236" s="266" t="s">
        <v>124</v>
      </c>
      <c r="E236" s="45" t="s">
        <v>495</v>
      </c>
      <c r="F236" s="259" t="s">
        <v>289</v>
      </c>
      <c r="G236" s="259" t="s">
        <v>150</v>
      </c>
      <c r="H236" s="45"/>
      <c r="I236" s="45"/>
      <c r="J236" s="52">
        <f t="shared" ref="J236:L237" si="46">SUM(J237)</f>
        <v>910.1</v>
      </c>
      <c r="K236" s="52">
        <f t="shared" si="46"/>
        <v>910.1</v>
      </c>
      <c r="L236" s="52">
        <f t="shared" si="46"/>
        <v>910.1</v>
      </c>
    </row>
    <row r="237" spans="1:13" ht="27" customHeight="1">
      <c r="A237" s="219" t="s">
        <v>492</v>
      </c>
      <c r="B237" s="255" t="s">
        <v>124</v>
      </c>
      <c r="C237" s="45" t="s">
        <v>112</v>
      </c>
      <c r="D237" s="266" t="s">
        <v>124</v>
      </c>
      <c r="E237" s="45" t="s">
        <v>495</v>
      </c>
      <c r="F237" s="259" t="s">
        <v>289</v>
      </c>
      <c r="G237" s="259" t="s">
        <v>150</v>
      </c>
      <c r="H237" s="45" t="s">
        <v>148</v>
      </c>
      <c r="I237" s="45"/>
      <c r="J237" s="52">
        <f t="shared" si="46"/>
        <v>910.1</v>
      </c>
      <c r="K237" s="52">
        <f t="shared" si="46"/>
        <v>910.1</v>
      </c>
      <c r="L237" s="52">
        <f t="shared" si="46"/>
        <v>910.1</v>
      </c>
    </row>
    <row r="238" spans="1:13" ht="25.15" customHeight="1">
      <c r="A238" s="242" t="s">
        <v>316</v>
      </c>
      <c r="B238" s="255" t="s">
        <v>124</v>
      </c>
      <c r="C238" s="45" t="s">
        <v>112</v>
      </c>
      <c r="D238" s="266" t="s">
        <v>124</v>
      </c>
      <c r="E238" s="45" t="s">
        <v>495</v>
      </c>
      <c r="F238" s="259" t="s">
        <v>289</v>
      </c>
      <c r="G238" s="259" t="s">
        <v>150</v>
      </c>
      <c r="H238" s="45" t="s">
        <v>148</v>
      </c>
      <c r="I238" s="45" t="s">
        <v>125</v>
      </c>
      <c r="J238" s="52">
        <f>'прил 3'!J179</f>
        <v>910.1</v>
      </c>
      <c r="K238" s="52">
        <f>'прил 3'!K179</f>
        <v>910.1</v>
      </c>
      <c r="L238" s="52">
        <f>'прил 3'!L179</f>
        <v>910.1</v>
      </c>
    </row>
    <row r="239" spans="1:13" ht="40.9" customHeight="1">
      <c r="A239" s="301" t="s">
        <v>469</v>
      </c>
      <c r="B239" s="266" t="s">
        <v>124</v>
      </c>
      <c r="C239" s="45" t="s">
        <v>112</v>
      </c>
      <c r="D239" s="46" t="s">
        <v>150</v>
      </c>
      <c r="E239" s="45"/>
      <c r="F239" s="259"/>
      <c r="G239" s="259"/>
      <c r="H239" s="45"/>
      <c r="I239" s="45"/>
      <c r="J239" s="52">
        <f>J240</f>
        <v>12</v>
      </c>
      <c r="K239" s="52">
        <f>K240</f>
        <v>12.5</v>
      </c>
      <c r="L239" s="52">
        <f>L240</f>
        <v>12.5</v>
      </c>
    </row>
    <row r="240" spans="1:13" s="5" customFormat="1" ht="27" customHeight="1">
      <c r="A240" s="1" t="s">
        <v>235</v>
      </c>
      <c r="B240" s="266" t="s">
        <v>124</v>
      </c>
      <c r="C240" s="45" t="s">
        <v>112</v>
      </c>
      <c r="D240" s="46" t="s">
        <v>150</v>
      </c>
      <c r="E240" s="45" t="s">
        <v>236</v>
      </c>
      <c r="F240" s="45"/>
      <c r="G240" s="46"/>
      <c r="H240" s="46"/>
      <c r="I240" s="46"/>
      <c r="J240" s="52">
        <f>J243</f>
        <v>12</v>
      </c>
      <c r="K240" s="52">
        <f>K243</f>
        <v>12.5</v>
      </c>
      <c r="L240" s="52">
        <f>L243</f>
        <v>12.5</v>
      </c>
      <c r="M240" s="351"/>
    </row>
    <row r="241" spans="1:13" s="5" customFormat="1" ht="35.450000000000003" customHeight="1">
      <c r="A241" s="1" t="s">
        <v>290</v>
      </c>
      <c r="B241" s="266" t="s">
        <v>124</v>
      </c>
      <c r="C241" s="45" t="s">
        <v>112</v>
      </c>
      <c r="D241" s="46" t="s">
        <v>150</v>
      </c>
      <c r="E241" s="45" t="s">
        <v>236</v>
      </c>
      <c r="F241" s="45" t="s">
        <v>288</v>
      </c>
      <c r="G241" s="46"/>
      <c r="H241" s="46"/>
      <c r="I241" s="46"/>
      <c r="J241" s="47">
        <f t="shared" ref="J241:L244" si="47">J242</f>
        <v>12</v>
      </c>
      <c r="K241" s="47">
        <f t="shared" si="47"/>
        <v>12.5</v>
      </c>
      <c r="L241" s="47">
        <f t="shared" si="47"/>
        <v>12.5</v>
      </c>
      <c r="M241" s="351"/>
    </row>
    <row r="242" spans="1:13" s="5" customFormat="1" ht="39" customHeight="1">
      <c r="A242" s="1" t="s">
        <v>291</v>
      </c>
      <c r="B242" s="266" t="s">
        <v>124</v>
      </c>
      <c r="C242" s="45" t="s">
        <v>112</v>
      </c>
      <c r="D242" s="46" t="s">
        <v>150</v>
      </c>
      <c r="E242" s="45" t="s">
        <v>236</v>
      </c>
      <c r="F242" s="45" t="s">
        <v>289</v>
      </c>
      <c r="G242" s="46"/>
      <c r="H242" s="46"/>
      <c r="I242" s="46"/>
      <c r="J242" s="47">
        <f t="shared" si="47"/>
        <v>12</v>
      </c>
      <c r="K242" s="47">
        <f t="shared" si="47"/>
        <v>12.5</v>
      </c>
      <c r="L242" s="47">
        <f t="shared" si="47"/>
        <v>12.5</v>
      </c>
      <c r="M242" s="351"/>
    </row>
    <row r="243" spans="1:13" s="5" customFormat="1" ht="25.15" customHeight="1">
      <c r="A243" s="1" t="s">
        <v>197</v>
      </c>
      <c r="B243" s="266" t="s">
        <v>124</v>
      </c>
      <c r="C243" s="45" t="s">
        <v>112</v>
      </c>
      <c r="D243" s="46" t="s">
        <v>150</v>
      </c>
      <c r="E243" s="45" t="s">
        <v>236</v>
      </c>
      <c r="F243" s="45" t="s">
        <v>289</v>
      </c>
      <c r="G243" s="46" t="s">
        <v>150</v>
      </c>
      <c r="H243" s="46"/>
      <c r="I243" s="46"/>
      <c r="J243" s="47">
        <f t="shared" si="47"/>
        <v>12</v>
      </c>
      <c r="K243" s="47">
        <f t="shared" si="47"/>
        <v>12.5</v>
      </c>
      <c r="L243" s="47">
        <f t="shared" si="47"/>
        <v>12.5</v>
      </c>
      <c r="M243" s="351"/>
    </row>
    <row r="244" spans="1:13" s="5" customFormat="1" ht="25.15" customHeight="1">
      <c r="A244" s="1" t="s">
        <v>234</v>
      </c>
      <c r="B244" s="266" t="s">
        <v>124</v>
      </c>
      <c r="C244" s="45" t="s">
        <v>112</v>
      </c>
      <c r="D244" s="46" t="s">
        <v>150</v>
      </c>
      <c r="E244" s="45" t="s">
        <v>236</v>
      </c>
      <c r="F244" s="45" t="s">
        <v>289</v>
      </c>
      <c r="G244" s="46" t="s">
        <v>150</v>
      </c>
      <c r="H244" s="46" t="s">
        <v>123</v>
      </c>
      <c r="I244" s="46"/>
      <c r="J244" s="47">
        <f t="shared" si="47"/>
        <v>12</v>
      </c>
      <c r="K244" s="47">
        <f t="shared" si="47"/>
        <v>12.5</v>
      </c>
      <c r="L244" s="47">
        <f t="shared" si="47"/>
        <v>12.5</v>
      </c>
      <c r="M244" s="351"/>
    </row>
    <row r="245" spans="1:13" s="5" customFormat="1" ht="25.15" customHeight="1">
      <c r="A245" s="242" t="s">
        <v>316</v>
      </c>
      <c r="B245" s="266" t="s">
        <v>124</v>
      </c>
      <c r="C245" s="45" t="s">
        <v>112</v>
      </c>
      <c r="D245" s="46" t="s">
        <v>150</v>
      </c>
      <c r="E245" s="45" t="s">
        <v>236</v>
      </c>
      <c r="F245" s="45" t="s">
        <v>289</v>
      </c>
      <c r="G245" s="46" t="s">
        <v>150</v>
      </c>
      <c r="H245" s="46" t="s">
        <v>123</v>
      </c>
      <c r="I245" s="46" t="s">
        <v>125</v>
      </c>
      <c r="J245" s="47">
        <f>'прил 3'!J167</f>
        <v>12</v>
      </c>
      <c r="K245" s="47">
        <f>'прил 3'!K167</f>
        <v>12.5</v>
      </c>
      <c r="L245" s="47">
        <f>'прил 3'!L167</f>
        <v>12.5</v>
      </c>
      <c r="M245" s="351"/>
    </row>
    <row r="246" spans="1:13" s="5" customFormat="1" ht="86.45" customHeight="1">
      <c r="A246" s="301" t="s">
        <v>470</v>
      </c>
      <c r="B246" s="266" t="s">
        <v>124</v>
      </c>
      <c r="C246" s="45" t="s">
        <v>112</v>
      </c>
      <c r="D246" s="45" t="s">
        <v>150</v>
      </c>
      <c r="E246" s="45"/>
      <c r="F246" s="45"/>
      <c r="G246" s="46"/>
      <c r="H246" s="46"/>
      <c r="I246" s="46"/>
      <c r="J246" s="47">
        <f>J247</f>
        <v>104.1</v>
      </c>
      <c r="K246" s="47">
        <f>K247</f>
        <v>104.1</v>
      </c>
      <c r="L246" s="47">
        <f>L247</f>
        <v>104.1</v>
      </c>
      <c r="M246" s="351"/>
    </row>
    <row r="247" spans="1:13" ht="88.15" customHeight="1">
      <c r="A247" s="106" t="s">
        <v>282</v>
      </c>
      <c r="B247" s="266" t="s">
        <v>124</v>
      </c>
      <c r="C247" s="45" t="s">
        <v>112</v>
      </c>
      <c r="D247" s="45" t="s">
        <v>150</v>
      </c>
      <c r="E247" s="45" t="s">
        <v>230</v>
      </c>
      <c r="F247" s="45"/>
      <c r="G247" s="45"/>
      <c r="H247" s="45"/>
      <c r="I247" s="45"/>
      <c r="J247" s="52">
        <f>SUM(J250)</f>
        <v>104.1</v>
      </c>
      <c r="K247" s="52">
        <f>SUM(K250)</f>
        <v>104.1</v>
      </c>
      <c r="L247" s="52">
        <f>SUM(L250)</f>
        <v>104.1</v>
      </c>
    </row>
    <row r="248" spans="1:13" ht="24" customHeight="1">
      <c r="A248" s="225" t="s">
        <v>297</v>
      </c>
      <c r="B248" s="266" t="s">
        <v>124</v>
      </c>
      <c r="C248" s="45" t="s">
        <v>112</v>
      </c>
      <c r="D248" s="45" t="s">
        <v>150</v>
      </c>
      <c r="E248" s="45" t="s">
        <v>230</v>
      </c>
      <c r="F248" s="45" t="s">
        <v>296</v>
      </c>
      <c r="G248" s="45"/>
      <c r="H248" s="45"/>
      <c r="I248" s="45"/>
      <c r="J248" s="52">
        <f t="shared" ref="J248:L249" si="48">J249</f>
        <v>104.1</v>
      </c>
      <c r="K248" s="52">
        <f t="shared" si="48"/>
        <v>104.1</v>
      </c>
      <c r="L248" s="52">
        <f t="shared" si="48"/>
        <v>104.1</v>
      </c>
    </row>
    <row r="249" spans="1:13" ht="24.6" customHeight="1">
      <c r="A249" s="225" t="s">
        <v>299</v>
      </c>
      <c r="B249" s="266" t="s">
        <v>124</v>
      </c>
      <c r="C249" s="45" t="s">
        <v>112</v>
      </c>
      <c r="D249" s="45" t="s">
        <v>150</v>
      </c>
      <c r="E249" s="45" t="s">
        <v>230</v>
      </c>
      <c r="F249" s="45" t="s">
        <v>298</v>
      </c>
      <c r="G249" s="45"/>
      <c r="H249" s="45"/>
      <c r="I249" s="45"/>
      <c r="J249" s="52">
        <f t="shared" si="48"/>
        <v>104.1</v>
      </c>
      <c r="K249" s="52">
        <f t="shared" si="48"/>
        <v>104.1</v>
      </c>
      <c r="L249" s="52">
        <f t="shared" si="48"/>
        <v>104.1</v>
      </c>
    </row>
    <row r="250" spans="1:13" ht="25.15" customHeight="1">
      <c r="A250" s="1" t="s">
        <v>145</v>
      </c>
      <c r="B250" s="266" t="s">
        <v>124</v>
      </c>
      <c r="C250" s="45" t="s">
        <v>112</v>
      </c>
      <c r="D250" s="45" t="s">
        <v>150</v>
      </c>
      <c r="E250" s="45" t="s">
        <v>230</v>
      </c>
      <c r="F250" s="45" t="s">
        <v>298</v>
      </c>
      <c r="G250" s="45" t="s">
        <v>149</v>
      </c>
      <c r="H250" s="45"/>
      <c r="I250" s="45"/>
      <c r="J250" s="52">
        <f t="shared" ref="J250:L251" si="49">SUM(J251)</f>
        <v>104.1</v>
      </c>
      <c r="K250" s="52">
        <f t="shared" si="49"/>
        <v>104.1</v>
      </c>
      <c r="L250" s="52">
        <f t="shared" si="49"/>
        <v>104.1</v>
      </c>
    </row>
    <row r="251" spans="1:13" ht="25.15" customHeight="1">
      <c r="A251" s="1" t="s">
        <v>158</v>
      </c>
      <c r="B251" s="266" t="s">
        <v>124</v>
      </c>
      <c r="C251" s="45" t="s">
        <v>112</v>
      </c>
      <c r="D251" s="45" t="s">
        <v>150</v>
      </c>
      <c r="E251" s="45" t="s">
        <v>230</v>
      </c>
      <c r="F251" s="45" t="s">
        <v>298</v>
      </c>
      <c r="G251" s="45" t="s">
        <v>149</v>
      </c>
      <c r="H251" s="45" t="s">
        <v>124</v>
      </c>
      <c r="I251" s="45"/>
      <c r="J251" s="52">
        <f t="shared" si="49"/>
        <v>104.1</v>
      </c>
      <c r="K251" s="52">
        <f t="shared" si="49"/>
        <v>104.1</v>
      </c>
      <c r="L251" s="52">
        <f t="shared" si="49"/>
        <v>104.1</v>
      </c>
    </row>
    <row r="252" spans="1:13" ht="25.15" customHeight="1">
      <c r="A252" s="242" t="s">
        <v>316</v>
      </c>
      <c r="B252" s="266" t="s">
        <v>124</v>
      </c>
      <c r="C252" s="45" t="s">
        <v>112</v>
      </c>
      <c r="D252" s="45" t="s">
        <v>150</v>
      </c>
      <c r="E252" s="45" t="s">
        <v>230</v>
      </c>
      <c r="F252" s="45" t="s">
        <v>298</v>
      </c>
      <c r="G252" s="45" t="s">
        <v>149</v>
      </c>
      <c r="H252" s="45" t="s">
        <v>124</v>
      </c>
      <c r="I252" s="45" t="s">
        <v>125</v>
      </c>
      <c r="J252" s="52">
        <f>'прил 3'!J237</f>
        <v>104.1</v>
      </c>
      <c r="K252" s="52">
        <f>'прил 3'!K237</f>
        <v>104.1</v>
      </c>
      <c r="L252" s="52">
        <f>'прил 3'!L237</f>
        <v>104.1</v>
      </c>
    </row>
    <row r="253" spans="1:13" ht="79.900000000000006" customHeight="1">
      <c r="A253" s="301" t="s">
        <v>471</v>
      </c>
      <c r="B253" s="266" t="s">
        <v>124</v>
      </c>
      <c r="C253" s="45" t="s">
        <v>112</v>
      </c>
      <c r="D253" s="45" t="s">
        <v>96</v>
      </c>
      <c r="E253" s="45"/>
      <c r="F253" s="45"/>
      <c r="G253" s="45"/>
      <c r="H253" s="45"/>
      <c r="I253" s="45"/>
      <c r="J253" s="52">
        <f>J254</f>
        <v>25.5</v>
      </c>
      <c r="K253" s="52">
        <f>K254</f>
        <v>25.5</v>
      </c>
      <c r="L253" s="52">
        <f>L254</f>
        <v>25.5</v>
      </c>
    </row>
    <row r="254" spans="1:13" ht="92.25" customHeight="1">
      <c r="A254" s="531" t="s">
        <v>402</v>
      </c>
      <c r="B254" s="266" t="s">
        <v>124</v>
      </c>
      <c r="C254" s="45" t="s">
        <v>112</v>
      </c>
      <c r="D254" s="45" t="s">
        <v>96</v>
      </c>
      <c r="E254" s="45" t="s">
        <v>403</v>
      </c>
      <c r="F254" s="45"/>
      <c r="G254" s="45"/>
      <c r="H254" s="45"/>
      <c r="I254" s="45"/>
      <c r="J254" s="52">
        <f>J255+J260</f>
        <v>25.5</v>
      </c>
      <c r="K254" s="52">
        <f>K255+K260</f>
        <v>25.5</v>
      </c>
      <c r="L254" s="52">
        <f>L255+L260</f>
        <v>25.5</v>
      </c>
    </row>
    <row r="255" spans="1:13" ht="35.450000000000003" customHeight="1">
      <c r="A255" s="109" t="s">
        <v>286</v>
      </c>
      <c r="B255" s="266" t="s">
        <v>124</v>
      </c>
      <c r="C255" s="45" t="s">
        <v>112</v>
      </c>
      <c r="D255" s="45" t="s">
        <v>96</v>
      </c>
      <c r="E255" s="45" t="s">
        <v>403</v>
      </c>
      <c r="F255" s="45" t="s">
        <v>285</v>
      </c>
      <c r="G255" s="45"/>
      <c r="H255" s="45"/>
      <c r="I255" s="45"/>
      <c r="J255" s="52">
        <f t="shared" ref="J255:L263" si="50">J256</f>
        <v>23.6</v>
      </c>
      <c r="K255" s="52">
        <f t="shared" si="50"/>
        <v>23.6</v>
      </c>
      <c r="L255" s="52">
        <f t="shared" si="50"/>
        <v>23.6</v>
      </c>
    </row>
    <row r="256" spans="1:13" ht="35.450000000000003" customHeight="1">
      <c r="A256" s="109" t="s">
        <v>287</v>
      </c>
      <c r="B256" s="266" t="s">
        <v>124</v>
      </c>
      <c r="C256" s="45" t="s">
        <v>112</v>
      </c>
      <c r="D256" s="45" t="s">
        <v>96</v>
      </c>
      <c r="E256" s="45" t="s">
        <v>403</v>
      </c>
      <c r="F256" s="45" t="s">
        <v>284</v>
      </c>
      <c r="G256" s="45"/>
      <c r="H256" s="45"/>
      <c r="I256" s="45"/>
      <c r="J256" s="52">
        <f t="shared" si="50"/>
        <v>23.6</v>
      </c>
      <c r="K256" s="52">
        <f t="shared" si="50"/>
        <v>23.6</v>
      </c>
      <c r="L256" s="52">
        <f t="shared" si="50"/>
        <v>23.6</v>
      </c>
    </row>
    <row r="257" spans="1:13" ht="25.15" customHeight="1">
      <c r="A257" s="1" t="s">
        <v>121</v>
      </c>
      <c r="B257" s="266" t="s">
        <v>124</v>
      </c>
      <c r="C257" s="45" t="s">
        <v>112</v>
      </c>
      <c r="D257" s="45" t="s">
        <v>96</v>
      </c>
      <c r="E257" s="45" t="s">
        <v>403</v>
      </c>
      <c r="F257" s="45" t="s">
        <v>284</v>
      </c>
      <c r="G257" s="45" t="s">
        <v>123</v>
      </c>
      <c r="H257" s="45"/>
      <c r="I257" s="45"/>
      <c r="J257" s="52">
        <f t="shared" si="50"/>
        <v>23.6</v>
      </c>
      <c r="K257" s="52">
        <f t="shared" si="50"/>
        <v>23.6</v>
      </c>
      <c r="L257" s="52">
        <f t="shared" si="50"/>
        <v>23.6</v>
      </c>
    </row>
    <row r="258" spans="1:13" ht="48" customHeight="1">
      <c r="A258" s="219" t="s">
        <v>607</v>
      </c>
      <c r="B258" s="266" t="s">
        <v>124</v>
      </c>
      <c r="C258" s="45" t="s">
        <v>112</v>
      </c>
      <c r="D258" s="45" t="s">
        <v>96</v>
      </c>
      <c r="E258" s="45" t="s">
        <v>403</v>
      </c>
      <c r="F258" s="45" t="s">
        <v>284</v>
      </c>
      <c r="G258" s="45" t="s">
        <v>123</v>
      </c>
      <c r="H258" s="45" t="s">
        <v>124</v>
      </c>
      <c r="I258" s="45"/>
      <c r="J258" s="52">
        <f t="shared" si="50"/>
        <v>23.6</v>
      </c>
      <c r="K258" s="52">
        <f t="shared" si="50"/>
        <v>23.6</v>
      </c>
      <c r="L258" s="52">
        <f t="shared" si="50"/>
        <v>23.6</v>
      </c>
    </row>
    <row r="259" spans="1:13" ht="25.15" customHeight="1">
      <c r="A259" s="242" t="s">
        <v>316</v>
      </c>
      <c r="B259" s="266" t="s">
        <v>124</v>
      </c>
      <c r="C259" s="45" t="s">
        <v>112</v>
      </c>
      <c r="D259" s="45" t="s">
        <v>96</v>
      </c>
      <c r="E259" s="45" t="s">
        <v>403</v>
      </c>
      <c r="F259" s="45" t="s">
        <v>284</v>
      </c>
      <c r="G259" s="45" t="s">
        <v>123</v>
      </c>
      <c r="H259" s="45" t="s">
        <v>124</v>
      </c>
      <c r="I259" s="45" t="s">
        <v>125</v>
      </c>
      <c r="J259" s="52">
        <f>'прил 3'!J45</f>
        <v>23.6</v>
      </c>
      <c r="K259" s="52">
        <f>'прил 3'!K45</f>
        <v>23.6</v>
      </c>
      <c r="L259" s="52">
        <f>'прил 3'!L45</f>
        <v>23.6</v>
      </c>
    </row>
    <row r="260" spans="1:13" ht="34.15" customHeight="1">
      <c r="A260" s="219" t="s">
        <v>290</v>
      </c>
      <c r="B260" s="266" t="s">
        <v>124</v>
      </c>
      <c r="C260" s="45" t="s">
        <v>112</v>
      </c>
      <c r="D260" s="45" t="s">
        <v>96</v>
      </c>
      <c r="E260" s="45" t="s">
        <v>403</v>
      </c>
      <c r="F260" s="45" t="s">
        <v>288</v>
      </c>
      <c r="G260" s="45"/>
      <c r="H260" s="45"/>
      <c r="I260" s="45"/>
      <c r="J260" s="52">
        <f t="shared" si="50"/>
        <v>1.9</v>
      </c>
      <c r="K260" s="52">
        <f t="shared" si="50"/>
        <v>1.9</v>
      </c>
      <c r="L260" s="52">
        <f t="shared" si="50"/>
        <v>1.9</v>
      </c>
    </row>
    <row r="261" spans="1:13" ht="35.450000000000003" customHeight="1">
      <c r="A261" s="219" t="s">
        <v>291</v>
      </c>
      <c r="B261" s="266" t="s">
        <v>124</v>
      </c>
      <c r="C261" s="45" t="s">
        <v>112</v>
      </c>
      <c r="D261" s="45" t="s">
        <v>96</v>
      </c>
      <c r="E261" s="45" t="s">
        <v>403</v>
      </c>
      <c r="F261" s="45" t="s">
        <v>289</v>
      </c>
      <c r="G261" s="45"/>
      <c r="H261" s="45"/>
      <c r="I261" s="45"/>
      <c r="J261" s="52">
        <f t="shared" si="50"/>
        <v>1.9</v>
      </c>
      <c r="K261" s="52">
        <f t="shared" si="50"/>
        <v>1.9</v>
      </c>
      <c r="L261" s="52">
        <f t="shared" si="50"/>
        <v>1.9</v>
      </c>
    </row>
    <row r="262" spans="1:13" ht="25.15" customHeight="1">
      <c r="A262" s="1" t="s">
        <v>121</v>
      </c>
      <c r="B262" s="266" t="s">
        <v>124</v>
      </c>
      <c r="C262" s="45" t="s">
        <v>112</v>
      </c>
      <c r="D262" s="45" t="s">
        <v>96</v>
      </c>
      <c r="E262" s="45" t="s">
        <v>403</v>
      </c>
      <c r="F262" s="45" t="s">
        <v>289</v>
      </c>
      <c r="G262" s="45" t="s">
        <v>123</v>
      </c>
      <c r="H262" s="45"/>
      <c r="I262" s="45"/>
      <c r="J262" s="52">
        <f t="shared" si="50"/>
        <v>1.9</v>
      </c>
      <c r="K262" s="52">
        <f t="shared" si="50"/>
        <v>1.9</v>
      </c>
      <c r="L262" s="52">
        <f t="shared" si="50"/>
        <v>1.9</v>
      </c>
    </row>
    <row r="263" spans="1:13" ht="47.45" customHeight="1">
      <c r="A263" s="219" t="s">
        <v>607</v>
      </c>
      <c r="B263" s="266" t="s">
        <v>124</v>
      </c>
      <c r="C263" s="45" t="s">
        <v>112</v>
      </c>
      <c r="D263" s="45" t="s">
        <v>96</v>
      </c>
      <c r="E263" s="45" t="s">
        <v>403</v>
      </c>
      <c r="F263" s="45" t="s">
        <v>289</v>
      </c>
      <c r="G263" s="45" t="s">
        <v>123</v>
      </c>
      <c r="H263" s="45" t="s">
        <v>124</v>
      </c>
      <c r="I263" s="45"/>
      <c r="J263" s="52">
        <f t="shared" si="50"/>
        <v>1.9</v>
      </c>
      <c r="K263" s="52">
        <f t="shared" si="50"/>
        <v>1.9</v>
      </c>
      <c r="L263" s="52">
        <f t="shared" si="50"/>
        <v>1.9</v>
      </c>
    </row>
    <row r="264" spans="1:13" ht="25.15" customHeight="1">
      <c r="A264" s="242" t="s">
        <v>316</v>
      </c>
      <c r="B264" s="266" t="s">
        <v>124</v>
      </c>
      <c r="C264" s="45" t="s">
        <v>112</v>
      </c>
      <c r="D264" s="45" t="s">
        <v>96</v>
      </c>
      <c r="E264" s="45" t="s">
        <v>403</v>
      </c>
      <c r="F264" s="45" t="s">
        <v>289</v>
      </c>
      <c r="G264" s="45" t="s">
        <v>123</v>
      </c>
      <c r="H264" s="45" t="s">
        <v>124</v>
      </c>
      <c r="I264" s="45" t="s">
        <v>125</v>
      </c>
      <c r="J264" s="52">
        <f>'прил 3'!J47</f>
        <v>1.9</v>
      </c>
      <c r="K264" s="52">
        <f>'прил 3'!K47</f>
        <v>1.9</v>
      </c>
      <c r="L264" s="52">
        <f>'прил 3'!L47</f>
        <v>1.9</v>
      </c>
    </row>
    <row r="265" spans="1:13" s="116" customFormat="1" ht="22.15" customHeight="1">
      <c r="A265" s="111" t="s">
        <v>488</v>
      </c>
      <c r="B265" s="255" t="s">
        <v>124</v>
      </c>
      <c r="C265" s="45" t="s">
        <v>113</v>
      </c>
      <c r="D265" s="119"/>
      <c r="E265" s="256"/>
      <c r="F265" s="257"/>
      <c r="G265" s="258"/>
      <c r="H265" s="119"/>
      <c r="I265" s="119"/>
      <c r="J265" s="120">
        <f t="shared" ref="J265:L266" si="51">J266</f>
        <v>1635.6</v>
      </c>
      <c r="K265" s="120">
        <f t="shared" si="51"/>
        <v>0</v>
      </c>
      <c r="L265" s="120">
        <f t="shared" si="51"/>
        <v>0</v>
      </c>
      <c r="M265" s="355"/>
    </row>
    <row r="266" spans="1:13" ht="21.6" customHeight="1">
      <c r="A266" s="226" t="s">
        <v>489</v>
      </c>
      <c r="B266" s="255" t="s">
        <v>124</v>
      </c>
      <c r="C266" s="45" t="s">
        <v>113</v>
      </c>
      <c r="D266" s="45" t="s">
        <v>123</v>
      </c>
      <c r="E266" s="45"/>
      <c r="F266" s="259"/>
      <c r="G266" s="259"/>
      <c r="H266" s="45"/>
      <c r="I266" s="45"/>
      <c r="J266" s="52">
        <f t="shared" si="51"/>
        <v>1635.6</v>
      </c>
      <c r="K266" s="52">
        <f t="shared" si="51"/>
        <v>0</v>
      </c>
      <c r="L266" s="52">
        <f t="shared" si="51"/>
        <v>0</v>
      </c>
    </row>
    <row r="267" spans="1:13" ht="35.450000000000003" customHeight="1">
      <c r="A267" s="139" t="s">
        <v>490</v>
      </c>
      <c r="B267" s="255" t="s">
        <v>124</v>
      </c>
      <c r="C267" s="45" t="s">
        <v>113</v>
      </c>
      <c r="D267" s="45" t="s">
        <v>123</v>
      </c>
      <c r="E267" s="134" t="s">
        <v>491</v>
      </c>
      <c r="F267" s="260"/>
      <c r="G267" s="259"/>
      <c r="H267" s="45"/>
      <c r="I267" s="45"/>
      <c r="J267" s="52">
        <f>J271</f>
        <v>1635.6</v>
      </c>
      <c r="K267" s="52">
        <f>K271</f>
        <v>0</v>
      </c>
      <c r="L267" s="52">
        <f>L271</f>
        <v>0</v>
      </c>
    </row>
    <row r="268" spans="1:13" ht="25.15" customHeight="1">
      <c r="A268" s="565" t="s">
        <v>297</v>
      </c>
      <c r="B268" s="255" t="s">
        <v>124</v>
      </c>
      <c r="C268" s="45" t="s">
        <v>113</v>
      </c>
      <c r="D268" s="45" t="s">
        <v>123</v>
      </c>
      <c r="E268" s="134" t="s">
        <v>491</v>
      </c>
      <c r="F268" s="260">
        <v>300</v>
      </c>
      <c r="G268" s="259"/>
      <c r="H268" s="45"/>
      <c r="I268" s="45"/>
      <c r="J268" s="52">
        <f t="shared" ref="J268:L269" si="52">J269</f>
        <v>1635.6</v>
      </c>
      <c r="K268" s="52">
        <f t="shared" si="52"/>
        <v>0</v>
      </c>
      <c r="L268" s="52">
        <f t="shared" si="52"/>
        <v>0</v>
      </c>
    </row>
    <row r="269" spans="1:13" ht="24.6" customHeight="1">
      <c r="A269" s="139" t="s">
        <v>314</v>
      </c>
      <c r="B269" s="255" t="s">
        <v>124</v>
      </c>
      <c r="C269" s="45" t="s">
        <v>113</v>
      </c>
      <c r="D269" s="45" t="s">
        <v>123</v>
      </c>
      <c r="E269" s="134" t="s">
        <v>491</v>
      </c>
      <c r="F269" s="260">
        <v>320</v>
      </c>
      <c r="G269" s="259"/>
      <c r="H269" s="45"/>
      <c r="I269" s="45"/>
      <c r="J269" s="52">
        <f t="shared" si="52"/>
        <v>1635.6</v>
      </c>
      <c r="K269" s="52">
        <f t="shared" si="52"/>
        <v>0</v>
      </c>
      <c r="L269" s="52">
        <f t="shared" si="52"/>
        <v>0</v>
      </c>
    </row>
    <row r="270" spans="1:13" ht="25.15" customHeight="1">
      <c r="A270" s="1" t="s">
        <v>145</v>
      </c>
      <c r="B270" s="255" t="s">
        <v>124</v>
      </c>
      <c r="C270" s="45" t="s">
        <v>113</v>
      </c>
      <c r="D270" s="45" t="s">
        <v>123</v>
      </c>
      <c r="E270" s="134" t="s">
        <v>491</v>
      </c>
      <c r="F270" s="260">
        <v>320</v>
      </c>
      <c r="G270" s="259" t="s">
        <v>149</v>
      </c>
      <c r="H270" s="45"/>
      <c r="I270" s="45"/>
      <c r="J270" s="52">
        <f t="shared" ref="J270:L271" si="53">SUM(J271)</f>
        <v>1635.6</v>
      </c>
      <c r="K270" s="52">
        <f t="shared" si="53"/>
        <v>0</v>
      </c>
      <c r="L270" s="52">
        <f t="shared" si="53"/>
        <v>0</v>
      </c>
    </row>
    <row r="271" spans="1:13" ht="25.15" customHeight="1">
      <c r="A271" s="1" t="s">
        <v>155</v>
      </c>
      <c r="B271" s="255" t="s">
        <v>124</v>
      </c>
      <c r="C271" s="45" t="s">
        <v>113</v>
      </c>
      <c r="D271" s="45" t="s">
        <v>123</v>
      </c>
      <c r="E271" s="134" t="s">
        <v>491</v>
      </c>
      <c r="F271" s="260">
        <v>320</v>
      </c>
      <c r="G271" s="259" t="s">
        <v>149</v>
      </c>
      <c r="H271" s="45" t="s">
        <v>147</v>
      </c>
      <c r="I271" s="45"/>
      <c r="J271" s="52">
        <f t="shared" si="53"/>
        <v>1635.6</v>
      </c>
      <c r="K271" s="52">
        <f t="shared" si="53"/>
        <v>0</v>
      </c>
      <c r="L271" s="52">
        <f t="shared" si="53"/>
        <v>0</v>
      </c>
    </row>
    <row r="272" spans="1:13" ht="25.15" customHeight="1">
      <c r="A272" s="242" t="s">
        <v>316</v>
      </c>
      <c r="B272" s="255" t="s">
        <v>124</v>
      </c>
      <c r="C272" s="45" t="s">
        <v>113</v>
      </c>
      <c r="D272" s="45" t="s">
        <v>123</v>
      </c>
      <c r="E272" s="134" t="s">
        <v>491</v>
      </c>
      <c r="F272" s="260">
        <v>320</v>
      </c>
      <c r="G272" s="259" t="s">
        <v>149</v>
      </c>
      <c r="H272" s="45" t="s">
        <v>147</v>
      </c>
      <c r="I272" s="45" t="s">
        <v>125</v>
      </c>
      <c r="J272" s="52">
        <f>'прил 3'!J214</f>
        <v>1635.6</v>
      </c>
      <c r="K272" s="52">
        <f>'прил 3'!K214</f>
        <v>0</v>
      </c>
      <c r="L272" s="52">
        <f>'прил 3'!L214</f>
        <v>0</v>
      </c>
    </row>
    <row r="273" spans="1:16" s="5" customFormat="1" ht="39" customHeight="1">
      <c r="A273" s="3" t="s">
        <v>457</v>
      </c>
      <c r="B273" s="266" t="s">
        <v>150</v>
      </c>
      <c r="C273" s="112"/>
      <c r="D273" s="45"/>
      <c r="E273" s="45"/>
      <c r="F273" s="45"/>
      <c r="G273" s="46"/>
      <c r="H273" s="46"/>
      <c r="I273" s="46"/>
      <c r="J273" s="120">
        <f>J274+J299+J312+J325+J342+J349+J356</f>
        <v>11567.040820000004</v>
      </c>
      <c r="K273" s="120">
        <f>K274+K299+K312+K325+K342</f>
        <v>8651.7000000000007</v>
      </c>
      <c r="L273" s="120">
        <f>L274+L299+L312+L325+L342</f>
        <v>10355.200000000001</v>
      </c>
      <c r="M273" s="209"/>
    </row>
    <row r="274" spans="1:16" s="5" customFormat="1" ht="23.45" customHeight="1">
      <c r="A274" s="111" t="s">
        <v>9</v>
      </c>
      <c r="B274" s="266" t="s">
        <v>150</v>
      </c>
      <c r="C274" s="112" t="s">
        <v>89</v>
      </c>
      <c r="D274" s="45" t="s">
        <v>123</v>
      </c>
      <c r="E274" s="45"/>
      <c r="F274" s="45"/>
      <c r="G274" s="46"/>
      <c r="H274" s="46"/>
      <c r="I274" s="46"/>
      <c r="J274" s="120">
        <f>J287+J281+J293+J280</f>
        <v>7197.8600000000006</v>
      </c>
      <c r="K274" s="120">
        <f>K287+K281+K293+K280</f>
        <v>4845.7</v>
      </c>
      <c r="L274" s="120">
        <f>L287+L281+L293+L280</f>
        <v>6548</v>
      </c>
      <c r="M274" s="351"/>
    </row>
    <row r="275" spans="1:16" ht="25.15" customHeight="1">
      <c r="A275" s="139" t="s">
        <v>31</v>
      </c>
      <c r="B275" s="266" t="s">
        <v>150</v>
      </c>
      <c r="C275" s="112" t="s">
        <v>89</v>
      </c>
      <c r="D275" s="45" t="s">
        <v>123</v>
      </c>
      <c r="E275" s="45" t="s">
        <v>44</v>
      </c>
      <c r="F275" s="45"/>
      <c r="G275" s="45"/>
      <c r="H275" s="45"/>
      <c r="I275" s="45"/>
      <c r="J275" s="52">
        <f t="shared" ref="J275:L279" si="54">J276</f>
        <v>0</v>
      </c>
      <c r="K275" s="52">
        <f t="shared" si="54"/>
        <v>1685.3</v>
      </c>
      <c r="L275" s="52">
        <f t="shared" si="54"/>
        <v>3510.7</v>
      </c>
    </row>
    <row r="276" spans="1:16" ht="25.15" customHeight="1">
      <c r="A276" s="237" t="s">
        <v>294</v>
      </c>
      <c r="B276" s="266" t="s">
        <v>150</v>
      </c>
      <c r="C276" s="112" t="s">
        <v>89</v>
      </c>
      <c r="D276" s="45" t="s">
        <v>123</v>
      </c>
      <c r="E276" s="45" t="s">
        <v>44</v>
      </c>
      <c r="F276" s="45" t="s">
        <v>292</v>
      </c>
      <c r="G276" s="45"/>
      <c r="H276" s="45"/>
      <c r="I276" s="45"/>
      <c r="J276" s="52">
        <f t="shared" si="54"/>
        <v>0</v>
      </c>
      <c r="K276" s="52">
        <f t="shared" si="54"/>
        <v>1685.3</v>
      </c>
      <c r="L276" s="52">
        <f t="shared" si="54"/>
        <v>3510.7</v>
      </c>
    </row>
    <row r="277" spans="1:16" ht="25.15" customHeight="1">
      <c r="A277" s="139" t="s">
        <v>165</v>
      </c>
      <c r="B277" s="266" t="s">
        <v>150</v>
      </c>
      <c r="C277" s="112" t="s">
        <v>89</v>
      </c>
      <c r="D277" s="45" t="s">
        <v>123</v>
      </c>
      <c r="E277" s="45" t="s">
        <v>44</v>
      </c>
      <c r="F277" s="45" t="s">
        <v>164</v>
      </c>
      <c r="G277" s="45"/>
      <c r="H277" s="45"/>
      <c r="I277" s="45"/>
      <c r="J277" s="52">
        <f t="shared" si="54"/>
        <v>0</v>
      </c>
      <c r="K277" s="52">
        <f t="shared" si="54"/>
        <v>1685.3</v>
      </c>
      <c r="L277" s="52">
        <f t="shared" si="54"/>
        <v>3510.7</v>
      </c>
    </row>
    <row r="278" spans="1:16" ht="25.15" customHeight="1">
      <c r="A278" s="238" t="s">
        <v>31</v>
      </c>
      <c r="B278" s="266" t="s">
        <v>150</v>
      </c>
      <c r="C278" s="112" t="s">
        <v>89</v>
      </c>
      <c r="D278" s="45" t="s">
        <v>123</v>
      </c>
      <c r="E278" s="45" t="s">
        <v>44</v>
      </c>
      <c r="F278" s="45" t="s">
        <v>164</v>
      </c>
      <c r="G278" s="45" t="s">
        <v>45</v>
      </c>
      <c r="H278" s="45"/>
      <c r="I278" s="45"/>
      <c r="J278" s="52">
        <f t="shared" si="54"/>
        <v>0</v>
      </c>
      <c r="K278" s="52">
        <f t="shared" si="54"/>
        <v>1685.3</v>
      </c>
      <c r="L278" s="52">
        <f t="shared" si="54"/>
        <v>3510.7</v>
      </c>
    </row>
    <row r="279" spans="1:16" ht="25.15" customHeight="1">
      <c r="A279" s="239" t="s">
        <v>31</v>
      </c>
      <c r="B279" s="266" t="s">
        <v>150</v>
      </c>
      <c r="C279" s="112" t="s">
        <v>89</v>
      </c>
      <c r="D279" s="45" t="s">
        <v>123</v>
      </c>
      <c r="E279" s="45" t="s">
        <v>44</v>
      </c>
      <c r="F279" s="45" t="s">
        <v>164</v>
      </c>
      <c r="G279" s="45" t="s">
        <v>45</v>
      </c>
      <c r="H279" s="45" t="s">
        <v>45</v>
      </c>
      <c r="I279" s="45"/>
      <c r="J279" s="52">
        <f t="shared" si="54"/>
        <v>0</v>
      </c>
      <c r="K279" s="52">
        <f t="shared" si="54"/>
        <v>1685.3</v>
      </c>
      <c r="L279" s="52">
        <f t="shared" si="54"/>
        <v>3510.7</v>
      </c>
    </row>
    <row r="280" spans="1:16" ht="32.450000000000003" customHeight="1">
      <c r="A280" s="241" t="s">
        <v>317</v>
      </c>
      <c r="B280" s="266" t="s">
        <v>150</v>
      </c>
      <c r="C280" s="112" t="s">
        <v>89</v>
      </c>
      <c r="D280" s="45" t="s">
        <v>123</v>
      </c>
      <c r="E280" s="45" t="s">
        <v>44</v>
      </c>
      <c r="F280" s="45" t="s">
        <v>164</v>
      </c>
      <c r="G280" s="45" t="s">
        <v>45</v>
      </c>
      <c r="H280" s="45" t="s">
        <v>45</v>
      </c>
      <c r="I280" s="45" t="s">
        <v>128</v>
      </c>
      <c r="J280" s="52">
        <f>'прил 4'!I453</f>
        <v>0</v>
      </c>
      <c r="K280" s="52">
        <f>'прил 4'!J453</f>
        <v>1685.3</v>
      </c>
      <c r="L280" s="52">
        <f>'прил 4'!K453</f>
        <v>3510.7</v>
      </c>
    </row>
    <row r="281" spans="1:16" ht="52.15" customHeight="1">
      <c r="A281" s="219" t="s">
        <v>339</v>
      </c>
      <c r="B281" s="266" t="s">
        <v>150</v>
      </c>
      <c r="C281" s="112" t="s">
        <v>89</v>
      </c>
      <c r="D281" s="45" t="s">
        <v>123</v>
      </c>
      <c r="E281" s="45" t="s">
        <v>65</v>
      </c>
      <c r="F281" s="45"/>
      <c r="G281" s="45"/>
      <c r="H281" s="45"/>
      <c r="I281" s="45"/>
      <c r="J281" s="52">
        <f>SUM(J284)</f>
        <v>10</v>
      </c>
      <c r="K281" s="52">
        <f>SUM(K284)</f>
        <v>10</v>
      </c>
      <c r="L281" s="52">
        <f>SUM(L284)</f>
        <v>10</v>
      </c>
      <c r="M281" s="355"/>
      <c r="N281" s="217"/>
      <c r="O281" s="217"/>
      <c r="P281" s="217"/>
    </row>
    <row r="282" spans="1:16" ht="39" customHeight="1">
      <c r="A282" s="136" t="s">
        <v>313</v>
      </c>
      <c r="B282" s="266" t="s">
        <v>150</v>
      </c>
      <c r="C282" s="112" t="s">
        <v>89</v>
      </c>
      <c r="D282" s="45" t="s">
        <v>123</v>
      </c>
      <c r="E282" s="45" t="s">
        <v>65</v>
      </c>
      <c r="F282" s="45" t="s">
        <v>308</v>
      </c>
      <c r="G282" s="45"/>
      <c r="H282" s="45"/>
      <c r="I282" s="45"/>
      <c r="J282" s="52">
        <f t="shared" ref="J282:L284" si="55">J283</f>
        <v>10</v>
      </c>
      <c r="K282" s="52">
        <f t="shared" si="55"/>
        <v>10</v>
      </c>
      <c r="L282" s="52">
        <f t="shared" si="55"/>
        <v>10</v>
      </c>
      <c r="N282" s="217"/>
      <c r="O282" s="217"/>
      <c r="P282" s="217"/>
    </row>
    <row r="283" spans="1:16" ht="25.9" customHeight="1">
      <c r="A283" s="243" t="s">
        <v>328</v>
      </c>
      <c r="B283" s="266" t="s">
        <v>150</v>
      </c>
      <c r="C283" s="112" t="s">
        <v>89</v>
      </c>
      <c r="D283" s="45" t="s">
        <v>123</v>
      </c>
      <c r="E283" s="45" t="s">
        <v>65</v>
      </c>
      <c r="F283" s="45" t="s">
        <v>315</v>
      </c>
      <c r="G283" s="45"/>
      <c r="H283" s="45"/>
      <c r="I283" s="45"/>
      <c r="J283" s="52">
        <f t="shared" si="55"/>
        <v>10</v>
      </c>
      <c r="K283" s="52">
        <f t="shared" si="55"/>
        <v>10</v>
      </c>
      <c r="L283" s="52">
        <f t="shared" si="55"/>
        <v>10</v>
      </c>
      <c r="N283" s="217"/>
      <c r="O283" s="217"/>
      <c r="P283" s="217"/>
    </row>
    <row r="284" spans="1:16" ht="25.15" customHeight="1">
      <c r="A284" s="1" t="s">
        <v>202</v>
      </c>
      <c r="B284" s="266" t="s">
        <v>150</v>
      </c>
      <c r="C284" s="112" t="s">
        <v>89</v>
      </c>
      <c r="D284" s="45" t="s">
        <v>123</v>
      </c>
      <c r="E284" s="45" t="s">
        <v>65</v>
      </c>
      <c r="F284" s="45" t="s">
        <v>315</v>
      </c>
      <c r="G284" s="45" t="s">
        <v>153</v>
      </c>
      <c r="H284" s="45"/>
      <c r="I284" s="45"/>
      <c r="J284" s="52">
        <f t="shared" si="55"/>
        <v>10</v>
      </c>
      <c r="K284" s="52">
        <f t="shared" si="55"/>
        <v>10</v>
      </c>
      <c r="L284" s="52">
        <f t="shared" si="55"/>
        <v>10</v>
      </c>
    </row>
    <row r="285" spans="1:16" ht="25.15" customHeight="1">
      <c r="A285" s="1" t="s">
        <v>141</v>
      </c>
      <c r="B285" s="266" t="s">
        <v>150</v>
      </c>
      <c r="C285" s="112" t="s">
        <v>89</v>
      </c>
      <c r="D285" s="45" t="s">
        <v>123</v>
      </c>
      <c r="E285" s="45" t="s">
        <v>65</v>
      </c>
      <c r="F285" s="45" t="s">
        <v>315</v>
      </c>
      <c r="G285" s="45" t="s">
        <v>153</v>
      </c>
      <c r="H285" s="45" t="s">
        <v>123</v>
      </c>
      <c r="I285" s="45"/>
      <c r="J285" s="52">
        <f>SUM(J286)</f>
        <v>10</v>
      </c>
      <c r="K285" s="52">
        <f>SUM(K286)</f>
        <v>10</v>
      </c>
      <c r="L285" s="52">
        <f>SUM(L286)</f>
        <v>10</v>
      </c>
    </row>
    <row r="286" spans="1:16" ht="31.9" customHeight="1">
      <c r="A286" s="241" t="s">
        <v>317</v>
      </c>
      <c r="B286" s="266" t="s">
        <v>150</v>
      </c>
      <c r="C286" s="112" t="s">
        <v>89</v>
      </c>
      <c r="D286" s="45" t="s">
        <v>123</v>
      </c>
      <c r="E286" s="45" t="s">
        <v>65</v>
      </c>
      <c r="F286" s="45" t="s">
        <v>315</v>
      </c>
      <c r="G286" s="45" t="s">
        <v>153</v>
      </c>
      <c r="H286" s="45" t="s">
        <v>123</v>
      </c>
      <c r="I286" s="45" t="s">
        <v>128</v>
      </c>
      <c r="J286" s="52">
        <f>'прил 3'!J391</f>
        <v>10</v>
      </c>
      <c r="K286" s="52">
        <f>'прил 3'!K391</f>
        <v>10</v>
      </c>
      <c r="L286" s="52">
        <f>'прил 3'!L391</f>
        <v>10</v>
      </c>
    </row>
    <row r="287" spans="1:16" ht="25.15" customHeight="1">
      <c r="A287" s="1" t="s">
        <v>71</v>
      </c>
      <c r="B287" s="266" t="s">
        <v>150</v>
      </c>
      <c r="C287" s="112" t="s">
        <v>89</v>
      </c>
      <c r="D287" s="45" t="s">
        <v>123</v>
      </c>
      <c r="E287" s="45" t="s">
        <v>70</v>
      </c>
      <c r="F287" s="45"/>
      <c r="G287" s="45"/>
      <c r="H287" s="45"/>
      <c r="I287" s="45"/>
      <c r="J287" s="52">
        <f>J288</f>
        <v>1413.4</v>
      </c>
      <c r="K287" s="52">
        <f>K288</f>
        <v>1008.1</v>
      </c>
      <c r="L287" s="52">
        <f>L288</f>
        <v>1008.1</v>
      </c>
    </row>
    <row r="288" spans="1:16" ht="47.45" customHeight="1">
      <c r="A288" s="109" t="s">
        <v>286</v>
      </c>
      <c r="B288" s="266" t="s">
        <v>150</v>
      </c>
      <c r="C288" s="112" t="s">
        <v>89</v>
      </c>
      <c r="D288" s="45" t="s">
        <v>123</v>
      </c>
      <c r="E288" s="45" t="s">
        <v>70</v>
      </c>
      <c r="F288" s="45" t="s">
        <v>285</v>
      </c>
      <c r="G288" s="45"/>
      <c r="H288" s="45"/>
      <c r="I288" s="45"/>
      <c r="J288" s="52">
        <f t="shared" ref="J288:L291" si="56">J289</f>
        <v>1413.4</v>
      </c>
      <c r="K288" s="52">
        <f t="shared" si="56"/>
        <v>1008.1</v>
      </c>
      <c r="L288" s="52">
        <f t="shared" si="56"/>
        <v>1008.1</v>
      </c>
    </row>
    <row r="289" spans="1:16" ht="25.15" customHeight="1">
      <c r="A289" s="107" t="s">
        <v>312</v>
      </c>
      <c r="B289" s="266" t="s">
        <v>150</v>
      </c>
      <c r="C289" s="112" t="s">
        <v>89</v>
      </c>
      <c r="D289" s="45" t="s">
        <v>123</v>
      </c>
      <c r="E289" s="45" t="s">
        <v>70</v>
      </c>
      <c r="F289" s="45" t="s">
        <v>305</v>
      </c>
      <c r="G289" s="45"/>
      <c r="H289" s="45"/>
      <c r="I289" s="45"/>
      <c r="J289" s="52">
        <f t="shared" si="56"/>
        <v>1413.4</v>
      </c>
      <c r="K289" s="52">
        <f t="shared" si="56"/>
        <v>1008.1</v>
      </c>
      <c r="L289" s="52">
        <f t="shared" si="56"/>
        <v>1008.1</v>
      </c>
    </row>
    <row r="290" spans="1:16" ht="25.15" customHeight="1">
      <c r="A290" s="219" t="s">
        <v>202</v>
      </c>
      <c r="B290" s="266" t="s">
        <v>150</v>
      </c>
      <c r="C290" s="112" t="s">
        <v>89</v>
      </c>
      <c r="D290" s="45" t="s">
        <v>123</v>
      </c>
      <c r="E290" s="45" t="s">
        <v>70</v>
      </c>
      <c r="F290" s="45" t="s">
        <v>305</v>
      </c>
      <c r="G290" s="45" t="s">
        <v>153</v>
      </c>
      <c r="H290" s="45"/>
      <c r="I290" s="45"/>
      <c r="J290" s="52">
        <f t="shared" si="56"/>
        <v>1413.4</v>
      </c>
      <c r="K290" s="52">
        <f t="shared" si="56"/>
        <v>1008.1</v>
      </c>
      <c r="L290" s="52">
        <f t="shared" si="56"/>
        <v>1008.1</v>
      </c>
    </row>
    <row r="291" spans="1:16" ht="25.15" customHeight="1">
      <c r="A291" s="1" t="s">
        <v>229</v>
      </c>
      <c r="B291" s="266" t="s">
        <v>150</v>
      </c>
      <c r="C291" s="112" t="s">
        <v>89</v>
      </c>
      <c r="D291" s="45" t="s">
        <v>123</v>
      </c>
      <c r="E291" s="45" t="s">
        <v>70</v>
      </c>
      <c r="F291" s="45" t="s">
        <v>305</v>
      </c>
      <c r="G291" s="45" t="s">
        <v>153</v>
      </c>
      <c r="H291" s="45" t="s">
        <v>124</v>
      </c>
      <c r="I291" s="45"/>
      <c r="J291" s="52">
        <f t="shared" si="56"/>
        <v>1413.4</v>
      </c>
      <c r="K291" s="52">
        <f t="shared" si="56"/>
        <v>1008.1</v>
      </c>
      <c r="L291" s="52">
        <f t="shared" si="56"/>
        <v>1008.1</v>
      </c>
    </row>
    <row r="292" spans="1:16" ht="29.45" customHeight="1">
      <c r="A292" s="241" t="s">
        <v>317</v>
      </c>
      <c r="B292" s="266" t="s">
        <v>150</v>
      </c>
      <c r="C292" s="112" t="s">
        <v>89</v>
      </c>
      <c r="D292" s="45" t="s">
        <v>123</v>
      </c>
      <c r="E292" s="45" t="s">
        <v>70</v>
      </c>
      <c r="F292" s="45" t="s">
        <v>305</v>
      </c>
      <c r="G292" s="45" t="s">
        <v>153</v>
      </c>
      <c r="H292" s="45" t="s">
        <v>124</v>
      </c>
      <c r="I292" s="45" t="s">
        <v>128</v>
      </c>
      <c r="J292" s="52">
        <f>'прил 3'!J415</f>
        <v>1413.4</v>
      </c>
      <c r="K292" s="52">
        <f>'прил 3'!K415</f>
        <v>1008.1</v>
      </c>
      <c r="L292" s="52">
        <f>'прил 3'!L415</f>
        <v>1008.1</v>
      </c>
    </row>
    <row r="293" spans="1:16" ht="37.9" customHeight="1">
      <c r="A293" s="1" t="s">
        <v>143</v>
      </c>
      <c r="B293" s="266" t="s">
        <v>150</v>
      </c>
      <c r="C293" s="112" t="s">
        <v>89</v>
      </c>
      <c r="D293" s="45" t="s">
        <v>123</v>
      </c>
      <c r="E293" s="45" t="s">
        <v>193</v>
      </c>
      <c r="F293" s="45"/>
      <c r="G293" s="45"/>
      <c r="H293" s="45"/>
      <c r="I293" s="45"/>
      <c r="J293" s="52">
        <f>SUM(J296)</f>
        <v>5774.46</v>
      </c>
      <c r="K293" s="52">
        <f>SUM(K296)</f>
        <v>2142.2999999999997</v>
      </c>
      <c r="L293" s="52">
        <f>SUM(L296)</f>
        <v>2019.2</v>
      </c>
      <c r="N293" s="217"/>
      <c r="O293" s="217"/>
      <c r="P293" s="217"/>
    </row>
    <row r="294" spans="1:16" ht="39" customHeight="1">
      <c r="A294" s="136" t="s">
        <v>313</v>
      </c>
      <c r="B294" s="266" t="s">
        <v>150</v>
      </c>
      <c r="C294" s="112" t="s">
        <v>89</v>
      </c>
      <c r="D294" s="45" t="s">
        <v>123</v>
      </c>
      <c r="E294" s="45" t="s">
        <v>193</v>
      </c>
      <c r="F294" s="45" t="s">
        <v>308</v>
      </c>
      <c r="G294" s="45"/>
      <c r="H294" s="45"/>
      <c r="I294" s="45"/>
      <c r="J294" s="52">
        <f t="shared" ref="J294:L296" si="57">J295</f>
        <v>5774.46</v>
      </c>
      <c r="K294" s="52">
        <f t="shared" si="57"/>
        <v>2142.2999999999997</v>
      </c>
      <c r="L294" s="52">
        <f t="shared" si="57"/>
        <v>2019.2</v>
      </c>
      <c r="N294" s="217"/>
      <c r="O294" s="217"/>
      <c r="P294" s="217"/>
    </row>
    <row r="295" spans="1:16" ht="25.9" customHeight="1">
      <c r="A295" s="243" t="s">
        <v>328</v>
      </c>
      <c r="B295" s="266" t="s">
        <v>150</v>
      </c>
      <c r="C295" s="112" t="s">
        <v>89</v>
      </c>
      <c r="D295" s="45" t="s">
        <v>123</v>
      </c>
      <c r="E295" s="45" t="s">
        <v>193</v>
      </c>
      <c r="F295" s="45" t="s">
        <v>315</v>
      </c>
      <c r="G295" s="45"/>
      <c r="H295" s="45"/>
      <c r="I295" s="45"/>
      <c r="J295" s="52">
        <f t="shared" si="57"/>
        <v>5774.46</v>
      </c>
      <c r="K295" s="52">
        <f t="shared" si="57"/>
        <v>2142.2999999999997</v>
      </c>
      <c r="L295" s="52">
        <f t="shared" si="57"/>
        <v>2019.2</v>
      </c>
      <c r="N295" s="217"/>
      <c r="O295" s="217"/>
      <c r="P295" s="217"/>
    </row>
    <row r="296" spans="1:16" ht="25.15" customHeight="1">
      <c r="A296" s="1" t="s">
        <v>202</v>
      </c>
      <c r="B296" s="266" t="s">
        <v>150</v>
      </c>
      <c r="C296" s="112" t="s">
        <v>89</v>
      </c>
      <c r="D296" s="45" t="s">
        <v>123</v>
      </c>
      <c r="E296" s="45" t="s">
        <v>193</v>
      </c>
      <c r="F296" s="45" t="s">
        <v>315</v>
      </c>
      <c r="G296" s="45" t="s">
        <v>153</v>
      </c>
      <c r="H296" s="45"/>
      <c r="I296" s="45"/>
      <c r="J296" s="52">
        <f t="shared" si="57"/>
        <v>5774.46</v>
      </c>
      <c r="K296" s="52">
        <f t="shared" si="57"/>
        <v>2142.2999999999997</v>
      </c>
      <c r="L296" s="52">
        <f t="shared" si="57"/>
        <v>2019.2</v>
      </c>
    </row>
    <row r="297" spans="1:16" ht="25.15" customHeight="1">
      <c r="A297" s="1" t="s">
        <v>141</v>
      </c>
      <c r="B297" s="266" t="s">
        <v>150</v>
      </c>
      <c r="C297" s="112" t="s">
        <v>89</v>
      </c>
      <c r="D297" s="45" t="s">
        <v>123</v>
      </c>
      <c r="E297" s="45" t="s">
        <v>193</v>
      </c>
      <c r="F297" s="45" t="s">
        <v>315</v>
      </c>
      <c r="G297" s="45" t="s">
        <v>153</v>
      </c>
      <c r="H297" s="45" t="s">
        <v>123</v>
      </c>
      <c r="I297" s="45"/>
      <c r="J297" s="52">
        <f>SUM(J298)</f>
        <v>5774.46</v>
      </c>
      <c r="K297" s="52">
        <f>SUM(K298)</f>
        <v>2142.2999999999997</v>
      </c>
      <c r="L297" s="52">
        <f>SUM(L298)</f>
        <v>2019.2</v>
      </c>
    </row>
    <row r="298" spans="1:16" ht="31.9" customHeight="1">
      <c r="A298" s="241" t="s">
        <v>317</v>
      </c>
      <c r="B298" s="266" t="s">
        <v>150</v>
      </c>
      <c r="C298" s="112" t="s">
        <v>89</v>
      </c>
      <c r="D298" s="45" t="s">
        <v>123</v>
      </c>
      <c r="E298" s="45" t="s">
        <v>193</v>
      </c>
      <c r="F298" s="45" t="s">
        <v>315</v>
      </c>
      <c r="G298" s="45" t="s">
        <v>153</v>
      </c>
      <c r="H298" s="45" t="s">
        <v>123</v>
      </c>
      <c r="I298" s="45" t="s">
        <v>128</v>
      </c>
      <c r="J298" s="52">
        <f>'прил 3'!J394</f>
        <v>5774.46</v>
      </c>
      <c r="K298" s="52">
        <f>'прил 3'!K394</f>
        <v>2142.2999999999997</v>
      </c>
      <c r="L298" s="52">
        <f>'прил 3'!L394</f>
        <v>2019.2</v>
      </c>
    </row>
    <row r="299" spans="1:16">
      <c r="A299" s="1" t="s">
        <v>17</v>
      </c>
      <c r="B299" s="266" t="s">
        <v>150</v>
      </c>
      <c r="C299" s="112" t="s">
        <v>89</v>
      </c>
      <c r="D299" s="45" t="s">
        <v>148</v>
      </c>
      <c r="E299" s="45"/>
      <c r="F299" s="45"/>
      <c r="G299" s="45"/>
      <c r="H299" s="45"/>
      <c r="I299" s="45"/>
      <c r="J299" s="120">
        <f>J310+J305</f>
        <v>2155.96929</v>
      </c>
      <c r="K299" s="120">
        <f>K310+K305</f>
        <v>2157</v>
      </c>
      <c r="L299" s="120">
        <f>L310+L305</f>
        <v>2157</v>
      </c>
    </row>
    <row r="300" spans="1:16" ht="52.15" customHeight="1">
      <c r="A300" s="219" t="s">
        <v>339</v>
      </c>
      <c r="B300" s="266" t="s">
        <v>150</v>
      </c>
      <c r="C300" s="112" t="s">
        <v>89</v>
      </c>
      <c r="D300" s="45" t="s">
        <v>148</v>
      </c>
      <c r="E300" s="45" t="s">
        <v>65</v>
      </c>
      <c r="F300" s="45"/>
      <c r="G300" s="45"/>
      <c r="H300" s="45"/>
      <c r="I300" s="45"/>
      <c r="J300" s="52">
        <f>J303</f>
        <v>7</v>
      </c>
      <c r="K300" s="52">
        <f>K303</f>
        <v>7</v>
      </c>
      <c r="L300" s="52">
        <f>L303</f>
        <v>7</v>
      </c>
    </row>
    <row r="301" spans="1:16" ht="34.9" customHeight="1">
      <c r="A301" s="136" t="s">
        <v>313</v>
      </c>
      <c r="B301" s="266" t="s">
        <v>150</v>
      </c>
      <c r="C301" s="112" t="s">
        <v>89</v>
      </c>
      <c r="D301" s="45" t="s">
        <v>148</v>
      </c>
      <c r="E301" s="45" t="s">
        <v>65</v>
      </c>
      <c r="F301" s="45" t="s">
        <v>308</v>
      </c>
      <c r="G301" s="45"/>
      <c r="H301" s="45"/>
      <c r="I301" s="45"/>
      <c r="J301" s="52">
        <f t="shared" ref="J301:L304" si="58">J302</f>
        <v>7</v>
      </c>
      <c r="K301" s="52">
        <f t="shared" si="58"/>
        <v>7</v>
      </c>
      <c r="L301" s="52">
        <f t="shared" si="58"/>
        <v>7</v>
      </c>
    </row>
    <row r="302" spans="1:16" ht="25.9" customHeight="1">
      <c r="A302" s="243" t="s">
        <v>328</v>
      </c>
      <c r="B302" s="266" t="s">
        <v>150</v>
      </c>
      <c r="C302" s="112" t="s">
        <v>89</v>
      </c>
      <c r="D302" s="45" t="s">
        <v>148</v>
      </c>
      <c r="E302" s="45" t="s">
        <v>65</v>
      </c>
      <c r="F302" s="45" t="s">
        <v>315</v>
      </c>
      <c r="G302" s="45"/>
      <c r="H302" s="45"/>
      <c r="I302" s="45"/>
      <c r="J302" s="52">
        <f t="shared" si="58"/>
        <v>7</v>
      </c>
      <c r="K302" s="52">
        <f t="shared" si="58"/>
        <v>7</v>
      </c>
      <c r="L302" s="52">
        <f t="shared" si="58"/>
        <v>7</v>
      </c>
    </row>
    <row r="303" spans="1:16" ht="25.15" customHeight="1">
      <c r="A303" s="1" t="s">
        <v>202</v>
      </c>
      <c r="B303" s="266" t="s">
        <v>150</v>
      </c>
      <c r="C303" s="112" t="s">
        <v>89</v>
      </c>
      <c r="D303" s="45" t="s">
        <v>148</v>
      </c>
      <c r="E303" s="45" t="s">
        <v>65</v>
      </c>
      <c r="F303" s="45" t="s">
        <v>315</v>
      </c>
      <c r="G303" s="45" t="s">
        <v>153</v>
      </c>
      <c r="H303" s="45"/>
      <c r="I303" s="45"/>
      <c r="J303" s="52">
        <f t="shared" si="58"/>
        <v>7</v>
      </c>
      <c r="K303" s="52">
        <f t="shared" si="58"/>
        <v>7</v>
      </c>
      <c r="L303" s="52">
        <f t="shared" si="58"/>
        <v>7</v>
      </c>
    </row>
    <row r="304" spans="1:16" ht="25.15" customHeight="1">
      <c r="A304" s="1" t="s">
        <v>141</v>
      </c>
      <c r="B304" s="266" t="s">
        <v>150</v>
      </c>
      <c r="C304" s="112" t="s">
        <v>89</v>
      </c>
      <c r="D304" s="45" t="s">
        <v>148</v>
      </c>
      <c r="E304" s="45" t="s">
        <v>65</v>
      </c>
      <c r="F304" s="45" t="s">
        <v>315</v>
      </c>
      <c r="G304" s="45" t="s">
        <v>153</v>
      </c>
      <c r="H304" s="45" t="s">
        <v>123</v>
      </c>
      <c r="I304" s="45"/>
      <c r="J304" s="52">
        <f t="shared" si="58"/>
        <v>7</v>
      </c>
      <c r="K304" s="52">
        <f t="shared" si="58"/>
        <v>7</v>
      </c>
      <c r="L304" s="52">
        <f t="shared" si="58"/>
        <v>7</v>
      </c>
    </row>
    <row r="305" spans="1:12" ht="30" customHeight="1">
      <c r="A305" s="241" t="s">
        <v>317</v>
      </c>
      <c r="B305" s="266" t="s">
        <v>150</v>
      </c>
      <c r="C305" s="112" t="s">
        <v>89</v>
      </c>
      <c r="D305" s="45" t="s">
        <v>148</v>
      </c>
      <c r="E305" s="45" t="s">
        <v>65</v>
      </c>
      <c r="F305" s="45" t="s">
        <v>315</v>
      </c>
      <c r="G305" s="45" t="s">
        <v>153</v>
      </c>
      <c r="H305" s="45" t="s">
        <v>123</v>
      </c>
      <c r="I305" s="45" t="s">
        <v>128</v>
      </c>
      <c r="J305" s="52">
        <f>'прил 3'!J398</f>
        <v>7</v>
      </c>
      <c r="K305" s="52">
        <f>'прил 3'!K398</f>
        <v>7</v>
      </c>
      <c r="L305" s="52">
        <f>'прил 3'!L398</f>
        <v>7</v>
      </c>
    </row>
    <row r="306" spans="1:12" ht="25.15" customHeight="1">
      <c r="A306" s="139" t="s">
        <v>144</v>
      </c>
      <c r="B306" s="266" t="s">
        <v>150</v>
      </c>
      <c r="C306" s="112" t="s">
        <v>89</v>
      </c>
      <c r="D306" s="45" t="s">
        <v>148</v>
      </c>
      <c r="E306" s="45" t="s">
        <v>191</v>
      </c>
      <c r="F306" s="45"/>
      <c r="G306" s="45"/>
      <c r="H306" s="45"/>
      <c r="I306" s="45"/>
      <c r="J306" s="52">
        <f>J309</f>
        <v>2148.96929</v>
      </c>
      <c r="K306" s="52">
        <f>K309</f>
        <v>2150</v>
      </c>
      <c r="L306" s="52">
        <f>L309</f>
        <v>2150</v>
      </c>
    </row>
    <row r="307" spans="1:12" ht="34.9" customHeight="1">
      <c r="A307" s="136" t="s">
        <v>313</v>
      </c>
      <c r="B307" s="266" t="s">
        <v>150</v>
      </c>
      <c r="C307" s="112" t="s">
        <v>89</v>
      </c>
      <c r="D307" s="45" t="s">
        <v>148</v>
      </c>
      <c r="E307" s="45" t="s">
        <v>191</v>
      </c>
      <c r="F307" s="45" t="s">
        <v>308</v>
      </c>
      <c r="G307" s="45"/>
      <c r="H307" s="45"/>
      <c r="I307" s="45"/>
      <c r="J307" s="52">
        <f t="shared" ref="J307:L308" si="59">J308</f>
        <v>2148.96929</v>
      </c>
      <c r="K307" s="52">
        <f t="shared" si="59"/>
        <v>2150</v>
      </c>
      <c r="L307" s="52">
        <f t="shared" si="59"/>
        <v>2150</v>
      </c>
    </row>
    <row r="308" spans="1:12" ht="25.9" customHeight="1">
      <c r="A308" s="243" t="s">
        <v>328</v>
      </c>
      <c r="B308" s="266" t="s">
        <v>150</v>
      </c>
      <c r="C308" s="112" t="s">
        <v>89</v>
      </c>
      <c r="D308" s="45" t="s">
        <v>148</v>
      </c>
      <c r="E308" s="45" t="s">
        <v>191</v>
      </c>
      <c r="F308" s="45" t="s">
        <v>315</v>
      </c>
      <c r="G308" s="45"/>
      <c r="H308" s="45"/>
      <c r="I308" s="45"/>
      <c r="J308" s="52">
        <f t="shared" si="59"/>
        <v>2148.96929</v>
      </c>
      <c r="K308" s="52">
        <f t="shared" si="59"/>
        <v>2150</v>
      </c>
      <c r="L308" s="52">
        <f t="shared" si="59"/>
        <v>2150</v>
      </c>
    </row>
    <row r="309" spans="1:12" ht="25.15" customHeight="1">
      <c r="A309" s="1" t="s">
        <v>202</v>
      </c>
      <c r="B309" s="266" t="s">
        <v>150</v>
      </c>
      <c r="C309" s="112" t="s">
        <v>89</v>
      </c>
      <c r="D309" s="45" t="s">
        <v>148</v>
      </c>
      <c r="E309" s="45" t="s">
        <v>191</v>
      </c>
      <c r="F309" s="45" t="s">
        <v>315</v>
      </c>
      <c r="G309" s="45" t="s">
        <v>153</v>
      </c>
      <c r="H309" s="45"/>
      <c r="I309" s="45"/>
      <c r="J309" s="52">
        <f t="shared" ref="J309:L310" si="60">J310</f>
        <v>2148.96929</v>
      </c>
      <c r="K309" s="52">
        <f t="shared" si="60"/>
        <v>2150</v>
      </c>
      <c r="L309" s="52">
        <f t="shared" si="60"/>
        <v>2150</v>
      </c>
    </row>
    <row r="310" spans="1:12" ht="25.15" customHeight="1">
      <c r="A310" s="1" t="s">
        <v>141</v>
      </c>
      <c r="B310" s="266" t="s">
        <v>150</v>
      </c>
      <c r="C310" s="112" t="s">
        <v>89</v>
      </c>
      <c r="D310" s="45" t="s">
        <v>148</v>
      </c>
      <c r="E310" s="45" t="s">
        <v>191</v>
      </c>
      <c r="F310" s="45" t="s">
        <v>315</v>
      </c>
      <c r="G310" s="45" t="s">
        <v>153</v>
      </c>
      <c r="H310" s="45" t="s">
        <v>123</v>
      </c>
      <c r="I310" s="45"/>
      <c r="J310" s="52">
        <f t="shared" si="60"/>
        <v>2148.96929</v>
      </c>
      <c r="K310" s="52">
        <f t="shared" si="60"/>
        <v>2150</v>
      </c>
      <c r="L310" s="52">
        <f t="shared" si="60"/>
        <v>2150</v>
      </c>
    </row>
    <row r="311" spans="1:12" ht="31.5" customHeight="1">
      <c r="A311" s="241" t="s">
        <v>317</v>
      </c>
      <c r="B311" s="266" t="s">
        <v>150</v>
      </c>
      <c r="C311" s="112" t="s">
        <v>89</v>
      </c>
      <c r="D311" s="45" t="s">
        <v>148</v>
      </c>
      <c r="E311" s="45" t="s">
        <v>191</v>
      </c>
      <c r="F311" s="45" t="s">
        <v>315</v>
      </c>
      <c r="G311" s="45" t="s">
        <v>153</v>
      </c>
      <c r="H311" s="45" t="s">
        <v>123</v>
      </c>
      <c r="I311" s="45" t="s">
        <v>128</v>
      </c>
      <c r="J311" s="52">
        <f>'прил 3'!J401</f>
        <v>2148.96929</v>
      </c>
      <c r="K311" s="52">
        <f>'прил 3'!K401</f>
        <v>2150</v>
      </c>
      <c r="L311" s="52">
        <f>'прил 3'!L401</f>
        <v>2150</v>
      </c>
    </row>
    <row r="312" spans="1:12" ht="25.15" customHeight="1">
      <c r="A312" s="1" t="s">
        <v>199</v>
      </c>
      <c r="B312" s="266" t="s">
        <v>150</v>
      </c>
      <c r="C312" s="112" t="s">
        <v>89</v>
      </c>
      <c r="D312" s="45" t="s">
        <v>147</v>
      </c>
      <c r="E312" s="45"/>
      <c r="F312" s="45"/>
      <c r="G312" s="45"/>
      <c r="H312" s="45"/>
      <c r="I312" s="45"/>
      <c r="J312" s="120">
        <f>J323+J318</f>
        <v>1363.2</v>
      </c>
      <c r="K312" s="120">
        <f>K323+K318</f>
        <v>1363.2</v>
      </c>
      <c r="L312" s="120">
        <f>L323+L318</f>
        <v>1363.2</v>
      </c>
    </row>
    <row r="313" spans="1:12" ht="53.45" customHeight="1">
      <c r="A313" s="219" t="s">
        <v>339</v>
      </c>
      <c r="B313" s="266" t="s">
        <v>150</v>
      </c>
      <c r="C313" s="112" t="s">
        <v>89</v>
      </c>
      <c r="D313" s="45" t="s">
        <v>147</v>
      </c>
      <c r="E313" s="45" t="s">
        <v>65</v>
      </c>
      <c r="F313" s="45"/>
      <c r="G313" s="45"/>
      <c r="H313" s="45"/>
      <c r="I313" s="45"/>
      <c r="J313" s="52">
        <f>J316</f>
        <v>10</v>
      </c>
      <c r="K313" s="52">
        <f>K316</f>
        <v>10</v>
      </c>
      <c r="L313" s="52">
        <f>L316</f>
        <v>10</v>
      </c>
    </row>
    <row r="314" spans="1:12" ht="32.450000000000003" customHeight="1">
      <c r="A314" s="136" t="s">
        <v>313</v>
      </c>
      <c r="B314" s="266" t="s">
        <v>150</v>
      </c>
      <c r="C314" s="112" t="s">
        <v>89</v>
      </c>
      <c r="D314" s="45" t="s">
        <v>147</v>
      </c>
      <c r="E314" s="45" t="s">
        <v>65</v>
      </c>
      <c r="F314" s="45" t="s">
        <v>308</v>
      </c>
      <c r="G314" s="45"/>
      <c r="H314" s="45"/>
      <c r="I314" s="45"/>
      <c r="J314" s="52">
        <f t="shared" ref="J314:L317" si="61">J315</f>
        <v>10</v>
      </c>
      <c r="K314" s="52">
        <f t="shared" si="61"/>
        <v>10</v>
      </c>
      <c r="L314" s="52">
        <f t="shared" si="61"/>
        <v>10</v>
      </c>
    </row>
    <row r="315" spans="1:12" ht="27.6" customHeight="1">
      <c r="A315" s="243" t="s">
        <v>328</v>
      </c>
      <c r="B315" s="266" t="s">
        <v>150</v>
      </c>
      <c r="C315" s="112" t="s">
        <v>89</v>
      </c>
      <c r="D315" s="45" t="s">
        <v>147</v>
      </c>
      <c r="E315" s="45" t="s">
        <v>65</v>
      </c>
      <c r="F315" s="45" t="s">
        <v>315</v>
      </c>
      <c r="G315" s="45"/>
      <c r="H315" s="45"/>
      <c r="I315" s="45"/>
      <c r="J315" s="52">
        <f t="shared" si="61"/>
        <v>10</v>
      </c>
      <c r="K315" s="52">
        <f t="shared" si="61"/>
        <v>10</v>
      </c>
      <c r="L315" s="52">
        <f t="shared" si="61"/>
        <v>10</v>
      </c>
    </row>
    <row r="316" spans="1:12" ht="25.15" customHeight="1">
      <c r="A316" s="1" t="s">
        <v>139</v>
      </c>
      <c r="B316" s="266" t="s">
        <v>150</v>
      </c>
      <c r="C316" s="112" t="s">
        <v>89</v>
      </c>
      <c r="D316" s="45" t="s">
        <v>147</v>
      </c>
      <c r="E316" s="45" t="s">
        <v>65</v>
      </c>
      <c r="F316" s="45" t="s">
        <v>315</v>
      </c>
      <c r="G316" s="45" t="s">
        <v>151</v>
      </c>
      <c r="H316" s="45"/>
      <c r="I316" s="45"/>
      <c r="J316" s="52">
        <f t="shared" si="61"/>
        <v>10</v>
      </c>
      <c r="K316" s="52">
        <f t="shared" si="61"/>
        <v>10</v>
      </c>
      <c r="L316" s="52">
        <f t="shared" si="61"/>
        <v>10</v>
      </c>
    </row>
    <row r="317" spans="1:12" ht="25.15" customHeight="1">
      <c r="A317" s="1" t="s">
        <v>231</v>
      </c>
      <c r="B317" s="266" t="s">
        <v>150</v>
      </c>
      <c r="C317" s="112" t="s">
        <v>89</v>
      </c>
      <c r="D317" s="45" t="s">
        <v>147</v>
      </c>
      <c r="E317" s="45" t="s">
        <v>65</v>
      </c>
      <c r="F317" s="45" t="s">
        <v>315</v>
      </c>
      <c r="G317" s="45" t="s">
        <v>151</v>
      </c>
      <c r="H317" s="45" t="s">
        <v>147</v>
      </c>
      <c r="I317" s="45"/>
      <c r="J317" s="52">
        <f t="shared" si="61"/>
        <v>10</v>
      </c>
      <c r="K317" s="52">
        <f t="shared" si="61"/>
        <v>10</v>
      </c>
      <c r="L317" s="52">
        <f t="shared" si="61"/>
        <v>10</v>
      </c>
    </row>
    <row r="318" spans="1:12" ht="34.9" customHeight="1">
      <c r="A318" s="241" t="s">
        <v>317</v>
      </c>
      <c r="B318" s="266" t="s">
        <v>150</v>
      </c>
      <c r="C318" s="112" t="s">
        <v>89</v>
      </c>
      <c r="D318" s="45" t="s">
        <v>147</v>
      </c>
      <c r="E318" s="45" t="s">
        <v>65</v>
      </c>
      <c r="F318" s="45" t="s">
        <v>315</v>
      </c>
      <c r="G318" s="45" t="s">
        <v>151</v>
      </c>
      <c r="H318" s="45" t="s">
        <v>147</v>
      </c>
      <c r="I318" s="45" t="s">
        <v>128</v>
      </c>
      <c r="J318" s="52">
        <f>'прил 3'!J364</f>
        <v>10</v>
      </c>
      <c r="K318" s="52">
        <f>'прил 3'!K364</f>
        <v>10</v>
      </c>
      <c r="L318" s="52">
        <f>'прил 3'!L364</f>
        <v>10</v>
      </c>
    </row>
    <row r="319" spans="1:12" ht="25.15" customHeight="1">
      <c r="A319" s="139" t="s">
        <v>198</v>
      </c>
      <c r="B319" s="266" t="s">
        <v>150</v>
      </c>
      <c r="C319" s="112" t="s">
        <v>89</v>
      </c>
      <c r="D319" s="45" t="s">
        <v>147</v>
      </c>
      <c r="E319" s="45" t="s">
        <v>189</v>
      </c>
      <c r="F319" s="45"/>
      <c r="G319" s="45"/>
      <c r="H319" s="45"/>
      <c r="I319" s="45"/>
      <c r="J319" s="52">
        <f>J322</f>
        <v>1353.2</v>
      </c>
      <c r="K319" s="52">
        <f>K322</f>
        <v>1353.2</v>
      </c>
      <c r="L319" s="52">
        <f>L322</f>
        <v>1353.2</v>
      </c>
    </row>
    <row r="320" spans="1:12" ht="32.450000000000003" customHeight="1">
      <c r="A320" s="136" t="s">
        <v>313</v>
      </c>
      <c r="B320" s="266" t="s">
        <v>150</v>
      </c>
      <c r="C320" s="112" t="s">
        <v>89</v>
      </c>
      <c r="D320" s="45" t="s">
        <v>147</v>
      </c>
      <c r="E320" s="45" t="s">
        <v>189</v>
      </c>
      <c r="F320" s="45" t="s">
        <v>308</v>
      </c>
      <c r="G320" s="45"/>
      <c r="H320" s="45"/>
      <c r="I320" s="45"/>
      <c r="J320" s="52">
        <f t="shared" ref="J320:L321" si="62">J321</f>
        <v>1353.2</v>
      </c>
      <c r="K320" s="52">
        <f t="shared" si="62"/>
        <v>1353.2</v>
      </c>
      <c r="L320" s="52">
        <f t="shared" si="62"/>
        <v>1353.2</v>
      </c>
    </row>
    <row r="321" spans="1:13" ht="27.6" customHeight="1">
      <c r="A321" s="243" t="s">
        <v>328</v>
      </c>
      <c r="B321" s="266" t="s">
        <v>150</v>
      </c>
      <c r="C321" s="112" t="s">
        <v>89</v>
      </c>
      <c r="D321" s="45" t="s">
        <v>147</v>
      </c>
      <c r="E321" s="45" t="s">
        <v>189</v>
      </c>
      <c r="F321" s="45" t="s">
        <v>315</v>
      </c>
      <c r="G321" s="45"/>
      <c r="H321" s="45"/>
      <c r="I321" s="45"/>
      <c r="J321" s="52">
        <f t="shared" si="62"/>
        <v>1353.2</v>
      </c>
      <c r="K321" s="52">
        <f t="shared" si="62"/>
        <v>1353.2</v>
      </c>
      <c r="L321" s="52">
        <f t="shared" si="62"/>
        <v>1353.2</v>
      </c>
    </row>
    <row r="322" spans="1:13" ht="25.15" customHeight="1">
      <c r="A322" s="1" t="s">
        <v>139</v>
      </c>
      <c r="B322" s="266" t="s">
        <v>150</v>
      </c>
      <c r="C322" s="112" t="s">
        <v>89</v>
      </c>
      <c r="D322" s="45" t="s">
        <v>147</v>
      </c>
      <c r="E322" s="45" t="s">
        <v>189</v>
      </c>
      <c r="F322" s="45" t="s">
        <v>315</v>
      </c>
      <c r="G322" s="45" t="s">
        <v>151</v>
      </c>
      <c r="H322" s="45"/>
      <c r="I322" s="45"/>
      <c r="J322" s="52">
        <f t="shared" ref="J322:L323" si="63">J323</f>
        <v>1353.2</v>
      </c>
      <c r="K322" s="52">
        <f t="shared" si="63"/>
        <v>1353.2</v>
      </c>
      <c r="L322" s="52">
        <f t="shared" si="63"/>
        <v>1353.2</v>
      </c>
    </row>
    <row r="323" spans="1:13" ht="25.15" customHeight="1">
      <c r="A323" s="1" t="s">
        <v>231</v>
      </c>
      <c r="B323" s="266" t="s">
        <v>150</v>
      </c>
      <c r="C323" s="112" t="s">
        <v>89</v>
      </c>
      <c r="D323" s="45" t="s">
        <v>147</v>
      </c>
      <c r="E323" s="45" t="s">
        <v>189</v>
      </c>
      <c r="F323" s="45" t="s">
        <v>315</v>
      </c>
      <c r="G323" s="45" t="s">
        <v>151</v>
      </c>
      <c r="H323" s="45" t="s">
        <v>147</v>
      </c>
      <c r="I323" s="45"/>
      <c r="J323" s="52">
        <f t="shared" si="63"/>
        <v>1353.2</v>
      </c>
      <c r="K323" s="52">
        <f t="shared" si="63"/>
        <v>1353.2</v>
      </c>
      <c r="L323" s="52">
        <f t="shared" si="63"/>
        <v>1353.2</v>
      </c>
    </row>
    <row r="324" spans="1:13" ht="34.9" customHeight="1">
      <c r="A324" s="241" t="s">
        <v>317</v>
      </c>
      <c r="B324" s="266" t="s">
        <v>150</v>
      </c>
      <c r="C324" s="112" t="s">
        <v>89</v>
      </c>
      <c r="D324" s="45" t="s">
        <v>147</v>
      </c>
      <c r="E324" s="45" t="s">
        <v>189</v>
      </c>
      <c r="F324" s="45" t="s">
        <v>315</v>
      </c>
      <c r="G324" s="45" t="s">
        <v>151</v>
      </c>
      <c r="H324" s="45" t="s">
        <v>147</v>
      </c>
      <c r="I324" s="45" t="s">
        <v>128</v>
      </c>
      <c r="J324" s="52">
        <f>'прил 4'!I294</f>
        <v>1353.2</v>
      </c>
      <c r="K324" s="52">
        <f>'прил 4'!J294</f>
        <v>1353.2</v>
      </c>
      <c r="L324" s="52">
        <f>'прил 4'!K294</f>
        <v>1353.2</v>
      </c>
    </row>
    <row r="325" spans="1:13" ht="25.15" customHeight="1">
      <c r="A325" s="1" t="s">
        <v>231</v>
      </c>
      <c r="B325" s="266" t="s">
        <v>150</v>
      </c>
      <c r="C325" s="45" t="s">
        <v>89</v>
      </c>
      <c r="D325" s="45" t="s">
        <v>124</v>
      </c>
      <c r="E325" s="45"/>
      <c r="F325" s="45"/>
      <c r="G325" s="45"/>
      <c r="H325" s="45"/>
      <c r="I325" s="45"/>
      <c r="J325" s="52">
        <f>J326</f>
        <v>311.2</v>
      </c>
      <c r="K325" s="52">
        <f>K326</f>
        <v>252.6</v>
      </c>
      <c r="L325" s="52">
        <f>L326</f>
        <v>252.6</v>
      </c>
    </row>
    <row r="326" spans="1:13" ht="25.15" customHeight="1">
      <c r="A326" s="1" t="s">
        <v>93</v>
      </c>
      <c r="B326" s="266" t="s">
        <v>150</v>
      </c>
      <c r="C326" s="45" t="s">
        <v>89</v>
      </c>
      <c r="D326" s="45" t="s">
        <v>124</v>
      </c>
      <c r="E326" s="45" t="s">
        <v>182</v>
      </c>
      <c r="F326" s="45"/>
      <c r="G326" s="45"/>
      <c r="H326" s="45"/>
      <c r="I326" s="45"/>
      <c r="J326" s="52">
        <f>J327+J332+J337</f>
        <v>311.2</v>
      </c>
      <c r="K326" s="52">
        <f>K327+K332</f>
        <v>252.6</v>
      </c>
      <c r="L326" s="52">
        <f>L327+L332</f>
        <v>252.6</v>
      </c>
    </row>
    <row r="327" spans="1:13" ht="51.6" customHeight="1">
      <c r="A327" s="109" t="s">
        <v>286</v>
      </c>
      <c r="B327" s="266" t="s">
        <v>150</v>
      </c>
      <c r="C327" s="45" t="s">
        <v>89</v>
      </c>
      <c r="D327" s="45" t="s">
        <v>124</v>
      </c>
      <c r="E327" s="45" t="s">
        <v>182</v>
      </c>
      <c r="F327" s="45" t="s">
        <v>285</v>
      </c>
      <c r="G327" s="45"/>
      <c r="H327" s="45"/>
      <c r="I327" s="45"/>
      <c r="J327" s="52">
        <f t="shared" ref="J327:L328" si="64">J328</f>
        <v>280.7</v>
      </c>
      <c r="K327" s="52">
        <f t="shared" si="64"/>
        <v>251.7</v>
      </c>
      <c r="L327" s="52">
        <f t="shared" si="64"/>
        <v>251.7</v>
      </c>
    </row>
    <row r="328" spans="1:13" ht="25.15" customHeight="1">
      <c r="A328" s="109" t="s">
        <v>287</v>
      </c>
      <c r="B328" s="266" t="s">
        <v>150</v>
      </c>
      <c r="C328" s="45" t="s">
        <v>89</v>
      </c>
      <c r="D328" s="45" t="s">
        <v>124</v>
      </c>
      <c r="E328" s="45" t="s">
        <v>182</v>
      </c>
      <c r="F328" s="45" t="s">
        <v>284</v>
      </c>
      <c r="G328" s="45"/>
      <c r="H328" s="45"/>
      <c r="I328" s="45"/>
      <c r="J328" s="52">
        <f t="shared" si="64"/>
        <v>280.7</v>
      </c>
      <c r="K328" s="52">
        <f t="shared" si="64"/>
        <v>251.7</v>
      </c>
      <c r="L328" s="52">
        <f t="shared" si="64"/>
        <v>251.7</v>
      </c>
    </row>
    <row r="329" spans="1:13" ht="25.15" customHeight="1">
      <c r="A329" s="1" t="s">
        <v>121</v>
      </c>
      <c r="B329" s="266" t="s">
        <v>150</v>
      </c>
      <c r="C329" s="45" t="s">
        <v>89</v>
      </c>
      <c r="D329" s="45" t="s">
        <v>124</v>
      </c>
      <c r="E329" s="45" t="s">
        <v>182</v>
      </c>
      <c r="F329" s="45" t="s">
        <v>284</v>
      </c>
      <c r="G329" s="45" t="s">
        <v>123</v>
      </c>
      <c r="H329" s="45"/>
      <c r="I329" s="45"/>
      <c r="J329" s="52">
        <f>J330</f>
        <v>280.7</v>
      </c>
      <c r="K329" s="52">
        <f>K330</f>
        <v>251.7</v>
      </c>
      <c r="L329" s="52">
        <f>L330</f>
        <v>251.7</v>
      </c>
    </row>
    <row r="330" spans="1:13" ht="25.15" customHeight="1">
      <c r="A330" s="1" t="s">
        <v>136</v>
      </c>
      <c r="B330" s="266" t="s">
        <v>150</v>
      </c>
      <c r="C330" s="45" t="s">
        <v>89</v>
      </c>
      <c r="D330" s="45" t="s">
        <v>124</v>
      </c>
      <c r="E330" s="45" t="s">
        <v>182</v>
      </c>
      <c r="F330" s="45" t="s">
        <v>284</v>
      </c>
      <c r="G330" s="45" t="s">
        <v>123</v>
      </c>
      <c r="H330" s="45" t="s">
        <v>161</v>
      </c>
      <c r="I330" s="45"/>
      <c r="J330" s="52">
        <f>SUM(J331)</f>
        <v>280.7</v>
      </c>
      <c r="K330" s="52">
        <f>SUM(K331)</f>
        <v>251.7</v>
      </c>
      <c r="L330" s="52">
        <f>SUM(L331)</f>
        <v>251.7</v>
      </c>
    </row>
    <row r="331" spans="1:13" ht="37.9" customHeight="1">
      <c r="A331" s="382" t="s">
        <v>317</v>
      </c>
      <c r="B331" s="266" t="s">
        <v>150</v>
      </c>
      <c r="C331" s="45" t="s">
        <v>89</v>
      </c>
      <c r="D331" s="45" t="s">
        <v>124</v>
      </c>
      <c r="E331" s="45" t="s">
        <v>182</v>
      </c>
      <c r="F331" s="45" t="s">
        <v>284</v>
      </c>
      <c r="G331" s="45" t="s">
        <v>123</v>
      </c>
      <c r="H331" s="45" t="s">
        <v>161</v>
      </c>
      <c r="I331" s="46" t="s">
        <v>128</v>
      </c>
      <c r="J331" s="52">
        <f>'прил 3'!J280</f>
        <v>280.7</v>
      </c>
      <c r="K331" s="52">
        <f>'прил 3'!K280</f>
        <v>251.7</v>
      </c>
      <c r="L331" s="52">
        <f>'прил 3'!L280</f>
        <v>251.7</v>
      </c>
    </row>
    <row r="332" spans="1:13" ht="37.15" customHeight="1">
      <c r="A332" s="219" t="s">
        <v>290</v>
      </c>
      <c r="B332" s="266" t="s">
        <v>150</v>
      </c>
      <c r="C332" s="45" t="s">
        <v>89</v>
      </c>
      <c r="D332" s="45" t="s">
        <v>124</v>
      </c>
      <c r="E332" s="45" t="s">
        <v>182</v>
      </c>
      <c r="F332" s="45" t="s">
        <v>288</v>
      </c>
      <c r="G332" s="45"/>
      <c r="H332" s="45"/>
      <c r="I332" s="45"/>
      <c r="J332" s="52">
        <f t="shared" ref="J332:L333" si="65">J333</f>
        <v>30</v>
      </c>
      <c r="K332" s="52">
        <f t="shared" si="65"/>
        <v>0.9</v>
      </c>
      <c r="L332" s="52">
        <f t="shared" si="65"/>
        <v>0.9</v>
      </c>
    </row>
    <row r="333" spans="1:13" ht="31.15" customHeight="1">
      <c r="A333" s="219" t="s">
        <v>291</v>
      </c>
      <c r="B333" s="266" t="s">
        <v>150</v>
      </c>
      <c r="C333" s="45" t="s">
        <v>89</v>
      </c>
      <c r="D333" s="45" t="s">
        <v>124</v>
      </c>
      <c r="E333" s="45" t="s">
        <v>182</v>
      </c>
      <c r="F333" s="45" t="s">
        <v>289</v>
      </c>
      <c r="G333" s="45"/>
      <c r="H333" s="45"/>
      <c r="I333" s="45"/>
      <c r="J333" s="52">
        <f t="shared" si="65"/>
        <v>30</v>
      </c>
      <c r="K333" s="52">
        <f t="shared" si="65"/>
        <v>0.9</v>
      </c>
      <c r="L333" s="52">
        <f t="shared" si="65"/>
        <v>0.9</v>
      </c>
    </row>
    <row r="334" spans="1:13" ht="25.15" customHeight="1">
      <c r="A334" s="1" t="s">
        <v>121</v>
      </c>
      <c r="B334" s="266" t="s">
        <v>150</v>
      </c>
      <c r="C334" s="45" t="s">
        <v>89</v>
      </c>
      <c r="D334" s="45" t="s">
        <v>124</v>
      </c>
      <c r="E334" s="45" t="s">
        <v>182</v>
      </c>
      <c r="F334" s="45" t="s">
        <v>289</v>
      </c>
      <c r="G334" s="45" t="s">
        <v>123</v>
      </c>
      <c r="H334" s="45"/>
      <c r="I334" s="45"/>
      <c r="J334" s="52">
        <f>J335</f>
        <v>30</v>
      </c>
      <c r="K334" s="52">
        <f>K335</f>
        <v>0.9</v>
      </c>
      <c r="L334" s="52">
        <f>L335</f>
        <v>0.9</v>
      </c>
    </row>
    <row r="335" spans="1:13" ht="25.15" customHeight="1">
      <c r="A335" s="1" t="s">
        <v>136</v>
      </c>
      <c r="B335" s="266" t="s">
        <v>150</v>
      </c>
      <c r="C335" s="45" t="s">
        <v>89</v>
      </c>
      <c r="D335" s="45" t="s">
        <v>124</v>
      </c>
      <c r="E335" s="45" t="s">
        <v>182</v>
      </c>
      <c r="F335" s="45" t="s">
        <v>289</v>
      </c>
      <c r="G335" s="45" t="s">
        <v>123</v>
      </c>
      <c r="H335" s="45" t="s">
        <v>161</v>
      </c>
      <c r="I335" s="45"/>
      <c r="J335" s="52">
        <f>SUM(J336)</f>
        <v>30</v>
      </c>
      <c r="K335" s="52">
        <f>SUM(K336)</f>
        <v>0.9</v>
      </c>
      <c r="L335" s="52">
        <f>SUM(L336)</f>
        <v>0.9</v>
      </c>
    </row>
    <row r="336" spans="1:13" s="679" customFormat="1" ht="36" customHeight="1">
      <c r="A336" s="673" t="s">
        <v>317</v>
      </c>
      <c r="B336" s="674" t="s">
        <v>150</v>
      </c>
      <c r="C336" s="675" t="s">
        <v>89</v>
      </c>
      <c r="D336" s="675" t="s">
        <v>124</v>
      </c>
      <c r="E336" s="675" t="s">
        <v>182</v>
      </c>
      <c r="F336" s="675" t="s">
        <v>289</v>
      </c>
      <c r="G336" s="675" t="s">
        <v>123</v>
      </c>
      <c r="H336" s="675" t="s">
        <v>161</v>
      </c>
      <c r="I336" s="676" t="s">
        <v>128</v>
      </c>
      <c r="J336" s="677">
        <f>'прил 3'!J281</f>
        <v>30</v>
      </c>
      <c r="K336" s="677">
        <f>'прил 3'!K281</f>
        <v>0.9</v>
      </c>
      <c r="L336" s="677">
        <f>'прил 3'!L281</f>
        <v>0.9</v>
      </c>
      <c r="M336" s="678"/>
    </row>
    <row r="337" spans="1:12" ht="42.6" customHeight="1">
      <c r="A337" s="1" t="s">
        <v>294</v>
      </c>
      <c r="B337" s="266" t="s">
        <v>150</v>
      </c>
      <c r="C337" s="112" t="s">
        <v>89</v>
      </c>
      <c r="D337" s="45" t="s">
        <v>124</v>
      </c>
      <c r="E337" s="45" t="s">
        <v>182</v>
      </c>
      <c r="F337" s="45" t="s">
        <v>292</v>
      </c>
      <c r="G337" s="45"/>
      <c r="H337" s="45"/>
      <c r="I337" s="45"/>
      <c r="J337" s="52">
        <f t="shared" ref="J337:L340" si="66">J338</f>
        <v>0.5</v>
      </c>
      <c r="K337" s="52">
        <f t="shared" si="66"/>
        <v>0</v>
      </c>
      <c r="L337" s="52">
        <f t="shared" si="66"/>
        <v>0</v>
      </c>
    </row>
    <row r="338" spans="1:12" ht="41.45" customHeight="1">
      <c r="A338" s="1" t="s">
        <v>295</v>
      </c>
      <c r="B338" s="266" t="s">
        <v>150</v>
      </c>
      <c r="C338" s="112" t="s">
        <v>89</v>
      </c>
      <c r="D338" s="45" t="s">
        <v>124</v>
      </c>
      <c r="E338" s="45" t="s">
        <v>182</v>
      </c>
      <c r="F338" s="45" t="s">
        <v>293</v>
      </c>
      <c r="G338" s="45"/>
      <c r="H338" s="45"/>
      <c r="I338" s="45"/>
      <c r="J338" s="52">
        <f t="shared" si="66"/>
        <v>0.5</v>
      </c>
      <c r="K338" s="52">
        <f t="shared" si="66"/>
        <v>0</v>
      </c>
      <c r="L338" s="52">
        <f t="shared" si="66"/>
        <v>0</v>
      </c>
    </row>
    <row r="339" spans="1:12" ht="36.6" customHeight="1">
      <c r="A339" s="219" t="s">
        <v>202</v>
      </c>
      <c r="B339" s="266" t="s">
        <v>150</v>
      </c>
      <c r="C339" s="112" t="s">
        <v>89</v>
      </c>
      <c r="D339" s="45" t="s">
        <v>124</v>
      </c>
      <c r="E339" s="45" t="s">
        <v>182</v>
      </c>
      <c r="F339" s="45" t="s">
        <v>293</v>
      </c>
      <c r="G339" s="45" t="s">
        <v>123</v>
      </c>
      <c r="H339" s="45"/>
      <c r="I339" s="45"/>
      <c r="J339" s="52">
        <f t="shared" si="66"/>
        <v>0.5</v>
      </c>
      <c r="K339" s="52">
        <f t="shared" si="66"/>
        <v>0</v>
      </c>
      <c r="L339" s="52">
        <f t="shared" si="66"/>
        <v>0</v>
      </c>
    </row>
    <row r="340" spans="1:12" ht="32.450000000000003" customHeight="1">
      <c r="A340" s="1" t="s">
        <v>229</v>
      </c>
      <c r="B340" s="266" t="s">
        <v>150</v>
      </c>
      <c r="C340" s="112" t="s">
        <v>89</v>
      </c>
      <c r="D340" s="45" t="s">
        <v>124</v>
      </c>
      <c r="E340" s="45" t="s">
        <v>182</v>
      </c>
      <c r="F340" s="45" t="s">
        <v>293</v>
      </c>
      <c r="G340" s="45" t="s">
        <v>123</v>
      </c>
      <c r="H340" s="45" t="s">
        <v>161</v>
      </c>
      <c r="I340" s="45"/>
      <c r="J340" s="52">
        <f t="shared" si="66"/>
        <v>0.5</v>
      </c>
      <c r="K340" s="52">
        <f t="shared" si="66"/>
        <v>0</v>
      </c>
      <c r="L340" s="52">
        <f t="shared" si="66"/>
        <v>0</v>
      </c>
    </row>
    <row r="341" spans="1:12" ht="36" customHeight="1">
      <c r="A341" s="241" t="s">
        <v>317</v>
      </c>
      <c r="B341" s="266" t="s">
        <v>150</v>
      </c>
      <c r="C341" s="112" t="s">
        <v>89</v>
      </c>
      <c r="D341" s="45" t="s">
        <v>124</v>
      </c>
      <c r="E341" s="45" t="s">
        <v>182</v>
      </c>
      <c r="F341" s="45" t="s">
        <v>293</v>
      </c>
      <c r="G341" s="45" t="s">
        <v>123</v>
      </c>
      <c r="H341" s="45" t="s">
        <v>161</v>
      </c>
      <c r="I341" s="45" t="s">
        <v>128</v>
      </c>
      <c r="J341" s="52">
        <f>'прил 3'!J284</f>
        <v>0.5</v>
      </c>
      <c r="K341" s="52">
        <f>'прил 3'!K284</f>
        <v>0</v>
      </c>
      <c r="L341" s="52">
        <f>'прил 3'!L284</f>
        <v>0</v>
      </c>
    </row>
    <row r="342" spans="1:12" ht="36" customHeight="1">
      <c r="A342" s="115" t="s">
        <v>18</v>
      </c>
      <c r="B342" s="266" t="s">
        <v>150</v>
      </c>
      <c r="C342" s="45" t="s">
        <v>89</v>
      </c>
      <c r="D342" s="45" t="s">
        <v>150</v>
      </c>
      <c r="E342" s="45"/>
      <c r="F342" s="45"/>
      <c r="G342" s="45"/>
      <c r="H342" s="45"/>
      <c r="I342" s="45"/>
      <c r="J342" s="52">
        <f>J343</f>
        <v>31.7</v>
      </c>
      <c r="K342" s="52">
        <f>K343</f>
        <v>33.200000000000003</v>
      </c>
      <c r="L342" s="52">
        <f>L343</f>
        <v>34.4</v>
      </c>
    </row>
    <row r="343" spans="1:12" ht="55.15" customHeight="1">
      <c r="A343" s="107" t="s">
        <v>271</v>
      </c>
      <c r="B343" s="266" t="s">
        <v>150</v>
      </c>
      <c r="C343" s="112" t="s">
        <v>89</v>
      </c>
      <c r="D343" s="45" t="s">
        <v>150</v>
      </c>
      <c r="E343" s="45" t="s">
        <v>270</v>
      </c>
      <c r="F343" s="45"/>
      <c r="G343" s="45"/>
      <c r="H343" s="45"/>
      <c r="I343" s="45"/>
      <c r="J343" s="52">
        <f>J346</f>
        <v>31.7</v>
      </c>
      <c r="K343" s="52">
        <f>K346</f>
        <v>33.200000000000003</v>
      </c>
      <c r="L343" s="52">
        <f>L346</f>
        <v>34.4</v>
      </c>
    </row>
    <row r="344" spans="1:12" ht="49.9" customHeight="1">
      <c r="A344" s="109" t="s">
        <v>286</v>
      </c>
      <c r="B344" s="266" t="s">
        <v>150</v>
      </c>
      <c r="C344" s="112" t="s">
        <v>89</v>
      </c>
      <c r="D344" s="45" t="s">
        <v>150</v>
      </c>
      <c r="E344" s="45" t="s">
        <v>270</v>
      </c>
      <c r="F344" s="45" t="s">
        <v>285</v>
      </c>
      <c r="G344" s="45"/>
      <c r="H344" s="45"/>
      <c r="I344" s="45"/>
      <c r="J344" s="52">
        <f t="shared" ref="J344:L347" si="67">J345</f>
        <v>31.7</v>
      </c>
      <c r="K344" s="52">
        <f t="shared" si="67"/>
        <v>33.200000000000003</v>
      </c>
      <c r="L344" s="52">
        <f t="shared" si="67"/>
        <v>34.4</v>
      </c>
    </row>
    <row r="345" spans="1:12" ht="25.15" customHeight="1">
      <c r="A345" s="109" t="s">
        <v>287</v>
      </c>
      <c r="B345" s="266" t="s">
        <v>150</v>
      </c>
      <c r="C345" s="112" t="s">
        <v>89</v>
      </c>
      <c r="D345" s="45" t="s">
        <v>150</v>
      </c>
      <c r="E345" s="45" t="s">
        <v>270</v>
      </c>
      <c r="F345" s="45" t="s">
        <v>284</v>
      </c>
      <c r="G345" s="45"/>
      <c r="H345" s="45"/>
      <c r="I345" s="45"/>
      <c r="J345" s="52">
        <f t="shared" si="67"/>
        <v>31.7</v>
      </c>
      <c r="K345" s="52">
        <f t="shared" si="67"/>
        <v>33.200000000000003</v>
      </c>
      <c r="L345" s="52">
        <f t="shared" si="67"/>
        <v>34.4</v>
      </c>
    </row>
    <row r="346" spans="1:12" ht="25.15" customHeight="1">
      <c r="A346" s="1" t="s">
        <v>121</v>
      </c>
      <c r="B346" s="266" t="s">
        <v>150</v>
      </c>
      <c r="C346" s="112" t="s">
        <v>89</v>
      </c>
      <c r="D346" s="45" t="s">
        <v>150</v>
      </c>
      <c r="E346" s="45" t="s">
        <v>270</v>
      </c>
      <c r="F346" s="45" t="s">
        <v>284</v>
      </c>
      <c r="G346" s="45" t="s">
        <v>123</v>
      </c>
      <c r="H346" s="45"/>
      <c r="I346" s="45"/>
      <c r="J346" s="52">
        <f t="shared" si="67"/>
        <v>31.7</v>
      </c>
      <c r="K346" s="52">
        <f t="shared" si="67"/>
        <v>33.200000000000003</v>
      </c>
      <c r="L346" s="52">
        <f t="shared" si="67"/>
        <v>34.4</v>
      </c>
    </row>
    <row r="347" spans="1:12" ht="47.45" customHeight="1">
      <c r="A347" s="1" t="s">
        <v>126</v>
      </c>
      <c r="B347" s="266" t="s">
        <v>150</v>
      </c>
      <c r="C347" s="112" t="s">
        <v>89</v>
      </c>
      <c r="D347" s="45" t="s">
        <v>150</v>
      </c>
      <c r="E347" s="45" t="s">
        <v>270</v>
      </c>
      <c r="F347" s="45" t="s">
        <v>284</v>
      </c>
      <c r="G347" s="45" t="s">
        <v>123</v>
      </c>
      <c r="H347" s="45" t="s">
        <v>124</v>
      </c>
      <c r="I347" s="45"/>
      <c r="J347" s="52">
        <f t="shared" si="67"/>
        <v>31.7</v>
      </c>
      <c r="K347" s="52">
        <f t="shared" si="67"/>
        <v>33.200000000000003</v>
      </c>
      <c r="L347" s="52">
        <f t="shared" si="67"/>
        <v>34.4</v>
      </c>
    </row>
    <row r="348" spans="1:12" ht="25.15" customHeight="1">
      <c r="A348" s="301" t="s">
        <v>316</v>
      </c>
      <c r="B348" s="266" t="s">
        <v>150</v>
      </c>
      <c r="C348" s="112" t="s">
        <v>89</v>
      </c>
      <c r="D348" s="45" t="s">
        <v>150</v>
      </c>
      <c r="E348" s="45" t="s">
        <v>270</v>
      </c>
      <c r="F348" s="45" t="s">
        <v>284</v>
      </c>
      <c r="G348" s="45" t="s">
        <v>123</v>
      </c>
      <c r="H348" s="45" t="s">
        <v>124</v>
      </c>
      <c r="I348" s="45" t="s">
        <v>125</v>
      </c>
      <c r="J348" s="52">
        <f>'прил 3'!J50</f>
        <v>31.7</v>
      </c>
      <c r="K348" s="52">
        <f>'прил 3'!K50</f>
        <v>33.200000000000003</v>
      </c>
      <c r="L348" s="52">
        <f>'прил 3'!L50</f>
        <v>34.4</v>
      </c>
    </row>
    <row r="349" spans="1:12" ht="51.6" customHeight="1">
      <c r="A349" s="243" t="s">
        <v>589</v>
      </c>
      <c r="B349" s="266" t="s">
        <v>150</v>
      </c>
      <c r="C349" s="45" t="s">
        <v>89</v>
      </c>
      <c r="D349" s="45" t="s">
        <v>96</v>
      </c>
      <c r="E349" s="45"/>
      <c r="F349" s="45"/>
      <c r="G349" s="45"/>
      <c r="H349" s="45"/>
      <c r="I349" s="45"/>
      <c r="J349" s="52">
        <f>J350</f>
        <v>404.04</v>
      </c>
      <c r="K349" s="52">
        <f>K350</f>
        <v>0</v>
      </c>
      <c r="L349" s="52">
        <f>L350</f>
        <v>0</v>
      </c>
    </row>
    <row r="350" spans="1:12" ht="38.450000000000003" customHeight="1">
      <c r="A350" s="219" t="s">
        <v>590</v>
      </c>
      <c r="B350" s="266" t="s">
        <v>150</v>
      </c>
      <c r="C350" s="112" t="s">
        <v>89</v>
      </c>
      <c r="D350" s="45" t="s">
        <v>96</v>
      </c>
      <c r="E350" s="651" t="s">
        <v>591</v>
      </c>
      <c r="F350" s="45"/>
      <c r="G350" s="45"/>
      <c r="H350" s="45"/>
      <c r="I350" s="45"/>
      <c r="J350" s="52">
        <f>SUM(J353)</f>
        <v>404.04</v>
      </c>
      <c r="K350" s="52">
        <f>K353</f>
        <v>0</v>
      </c>
      <c r="L350" s="52">
        <f>L353</f>
        <v>0</v>
      </c>
    </row>
    <row r="351" spans="1:12" ht="37.9" customHeight="1">
      <c r="A351" s="247" t="s">
        <v>313</v>
      </c>
      <c r="B351" s="266" t="s">
        <v>150</v>
      </c>
      <c r="C351" s="112" t="s">
        <v>89</v>
      </c>
      <c r="D351" s="45" t="s">
        <v>96</v>
      </c>
      <c r="E351" s="651" t="s">
        <v>591</v>
      </c>
      <c r="F351" s="45" t="s">
        <v>308</v>
      </c>
      <c r="G351" s="45"/>
      <c r="H351" s="45"/>
      <c r="I351" s="45"/>
      <c r="J351" s="52">
        <f t="shared" ref="J351:L354" si="68">J352</f>
        <v>404.04</v>
      </c>
      <c r="K351" s="52">
        <f t="shared" si="68"/>
        <v>0</v>
      </c>
      <c r="L351" s="52">
        <f t="shared" si="68"/>
        <v>0</v>
      </c>
    </row>
    <row r="352" spans="1:12" ht="25.15" customHeight="1">
      <c r="A352" s="243" t="s">
        <v>328</v>
      </c>
      <c r="B352" s="266" t="s">
        <v>150</v>
      </c>
      <c r="C352" s="112" t="s">
        <v>89</v>
      </c>
      <c r="D352" s="45" t="s">
        <v>96</v>
      </c>
      <c r="E352" s="651" t="s">
        <v>591</v>
      </c>
      <c r="F352" s="45" t="s">
        <v>315</v>
      </c>
      <c r="G352" s="45"/>
      <c r="H352" s="45"/>
      <c r="I352" s="45"/>
      <c r="J352" s="52">
        <f t="shared" si="68"/>
        <v>404.04</v>
      </c>
      <c r="K352" s="52">
        <f t="shared" si="68"/>
        <v>0</v>
      </c>
      <c r="L352" s="52">
        <f t="shared" si="68"/>
        <v>0</v>
      </c>
    </row>
    <row r="353" spans="1:13" ht="18.600000000000001" customHeight="1">
      <c r="A353" s="219" t="s">
        <v>202</v>
      </c>
      <c r="B353" s="266" t="s">
        <v>150</v>
      </c>
      <c r="C353" s="112" t="s">
        <v>89</v>
      </c>
      <c r="D353" s="45" t="s">
        <v>96</v>
      </c>
      <c r="E353" s="651" t="s">
        <v>591</v>
      </c>
      <c r="F353" s="45" t="s">
        <v>315</v>
      </c>
      <c r="G353" s="45" t="s">
        <v>153</v>
      </c>
      <c r="H353" s="45"/>
      <c r="I353" s="45"/>
      <c r="J353" s="52">
        <f t="shared" si="68"/>
        <v>404.04</v>
      </c>
      <c r="K353" s="52">
        <f t="shared" si="68"/>
        <v>0</v>
      </c>
      <c r="L353" s="52">
        <f t="shared" si="68"/>
        <v>0</v>
      </c>
    </row>
    <row r="354" spans="1:13" ht="19.899999999999999" customHeight="1">
      <c r="A354" s="139" t="s">
        <v>141</v>
      </c>
      <c r="B354" s="266" t="s">
        <v>150</v>
      </c>
      <c r="C354" s="112" t="s">
        <v>89</v>
      </c>
      <c r="D354" s="45" t="s">
        <v>96</v>
      </c>
      <c r="E354" s="651" t="s">
        <v>591</v>
      </c>
      <c r="F354" s="45" t="s">
        <v>315</v>
      </c>
      <c r="G354" s="45" t="s">
        <v>153</v>
      </c>
      <c r="H354" s="45" t="s">
        <v>123</v>
      </c>
      <c r="I354" s="45"/>
      <c r="J354" s="52">
        <f t="shared" si="68"/>
        <v>404.04</v>
      </c>
      <c r="K354" s="52">
        <f t="shared" si="68"/>
        <v>0</v>
      </c>
      <c r="L354" s="52">
        <f t="shared" si="68"/>
        <v>0</v>
      </c>
    </row>
    <row r="355" spans="1:13" ht="41.45" customHeight="1">
      <c r="A355" s="382" t="s">
        <v>317</v>
      </c>
      <c r="B355" s="266" t="s">
        <v>150</v>
      </c>
      <c r="C355" s="112" t="s">
        <v>89</v>
      </c>
      <c r="D355" s="45" t="s">
        <v>96</v>
      </c>
      <c r="E355" s="651" t="s">
        <v>591</v>
      </c>
      <c r="F355" s="45" t="s">
        <v>315</v>
      </c>
      <c r="G355" s="45" t="s">
        <v>153</v>
      </c>
      <c r="H355" s="45" t="s">
        <v>123</v>
      </c>
      <c r="I355" s="45" t="s">
        <v>128</v>
      </c>
      <c r="J355" s="52">
        <f>'прил 3'!J405</f>
        <v>404.04</v>
      </c>
      <c r="K355" s="52">
        <f>'прил 3'!K405</f>
        <v>0</v>
      </c>
      <c r="L355" s="52">
        <f>'прил 3'!L405</f>
        <v>0</v>
      </c>
    </row>
    <row r="356" spans="1:13" ht="51.6" customHeight="1">
      <c r="A356" s="243" t="s">
        <v>589</v>
      </c>
      <c r="B356" s="266" t="s">
        <v>150</v>
      </c>
      <c r="C356" s="45" t="s">
        <v>89</v>
      </c>
      <c r="D356" s="45" t="s">
        <v>593</v>
      </c>
      <c r="E356" s="45"/>
      <c r="F356" s="45"/>
      <c r="G356" s="45"/>
      <c r="H356" s="45"/>
      <c r="I356" s="45"/>
      <c r="J356" s="52">
        <f>J357</f>
        <v>103.07153</v>
      </c>
      <c r="K356" s="52">
        <f>K357</f>
        <v>0</v>
      </c>
      <c r="L356" s="52">
        <f>L357</f>
        <v>0</v>
      </c>
    </row>
    <row r="357" spans="1:13" ht="20.45" customHeight="1">
      <c r="A357" s="219" t="s">
        <v>596</v>
      </c>
      <c r="B357" s="266" t="s">
        <v>150</v>
      </c>
      <c r="C357" s="112" t="s">
        <v>89</v>
      </c>
      <c r="D357" s="45" t="s">
        <v>593</v>
      </c>
      <c r="E357" s="45" t="s">
        <v>594</v>
      </c>
      <c r="F357" s="45"/>
      <c r="G357" s="45"/>
      <c r="H357" s="45"/>
      <c r="I357" s="45"/>
      <c r="J357" s="52">
        <f>SUM(J360)</f>
        <v>103.07153</v>
      </c>
      <c r="K357" s="52">
        <f>K360</f>
        <v>0</v>
      </c>
      <c r="L357" s="52">
        <f>L360</f>
        <v>0</v>
      </c>
    </row>
    <row r="358" spans="1:13" ht="37.9" customHeight="1">
      <c r="A358" s="247" t="s">
        <v>313</v>
      </c>
      <c r="B358" s="266" t="s">
        <v>150</v>
      </c>
      <c r="C358" s="112" t="s">
        <v>89</v>
      </c>
      <c r="D358" s="45" t="s">
        <v>593</v>
      </c>
      <c r="E358" s="45" t="s">
        <v>594</v>
      </c>
      <c r="F358" s="45" t="s">
        <v>308</v>
      </c>
      <c r="G358" s="45"/>
      <c r="H358" s="45"/>
      <c r="I358" s="45"/>
      <c r="J358" s="52">
        <f t="shared" ref="J358:L361" si="69">J359</f>
        <v>103.07153</v>
      </c>
      <c r="K358" s="52">
        <f t="shared" si="69"/>
        <v>0</v>
      </c>
      <c r="L358" s="52">
        <f t="shared" si="69"/>
        <v>0</v>
      </c>
    </row>
    <row r="359" spans="1:13" ht="25.15" customHeight="1">
      <c r="A359" s="243" t="s">
        <v>328</v>
      </c>
      <c r="B359" s="266" t="s">
        <v>150</v>
      </c>
      <c r="C359" s="112" t="s">
        <v>89</v>
      </c>
      <c r="D359" s="45" t="s">
        <v>593</v>
      </c>
      <c r="E359" s="45" t="s">
        <v>594</v>
      </c>
      <c r="F359" s="45" t="s">
        <v>315</v>
      </c>
      <c r="G359" s="45"/>
      <c r="H359" s="45"/>
      <c r="I359" s="45"/>
      <c r="J359" s="52">
        <f t="shared" si="69"/>
        <v>103.07153</v>
      </c>
      <c r="K359" s="52">
        <f t="shared" si="69"/>
        <v>0</v>
      </c>
      <c r="L359" s="52">
        <f t="shared" si="69"/>
        <v>0</v>
      </c>
    </row>
    <row r="360" spans="1:13" ht="18.600000000000001" customHeight="1">
      <c r="A360" s="219" t="s">
        <v>202</v>
      </c>
      <c r="B360" s="266" t="s">
        <v>150</v>
      </c>
      <c r="C360" s="112" t="s">
        <v>89</v>
      </c>
      <c r="D360" s="45" t="s">
        <v>593</v>
      </c>
      <c r="E360" s="45" t="s">
        <v>594</v>
      </c>
      <c r="F360" s="45" t="s">
        <v>315</v>
      </c>
      <c r="G360" s="45" t="s">
        <v>153</v>
      </c>
      <c r="H360" s="45"/>
      <c r="I360" s="45"/>
      <c r="J360" s="52">
        <f t="shared" si="69"/>
        <v>103.07153</v>
      </c>
      <c r="K360" s="52">
        <f t="shared" si="69"/>
        <v>0</v>
      </c>
      <c r="L360" s="52">
        <f t="shared" si="69"/>
        <v>0</v>
      </c>
    </row>
    <row r="361" spans="1:13" ht="19.899999999999999" customHeight="1">
      <c r="A361" s="139" t="s">
        <v>141</v>
      </c>
      <c r="B361" s="266" t="s">
        <v>150</v>
      </c>
      <c r="C361" s="112" t="s">
        <v>89</v>
      </c>
      <c r="D361" s="45" t="s">
        <v>593</v>
      </c>
      <c r="E361" s="45" t="s">
        <v>594</v>
      </c>
      <c r="F361" s="45" t="s">
        <v>315</v>
      </c>
      <c r="G361" s="45" t="s">
        <v>153</v>
      </c>
      <c r="H361" s="45" t="s">
        <v>123</v>
      </c>
      <c r="I361" s="45"/>
      <c r="J361" s="52">
        <f t="shared" si="69"/>
        <v>103.07153</v>
      </c>
      <c r="K361" s="52">
        <f t="shared" si="69"/>
        <v>0</v>
      </c>
      <c r="L361" s="52">
        <f t="shared" si="69"/>
        <v>0</v>
      </c>
    </row>
    <row r="362" spans="1:13" ht="41.45" customHeight="1">
      <c r="A362" s="382" t="s">
        <v>317</v>
      </c>
      <c r="B362" s="266" t="s">
        <v>150</v>
      </c>
      <c r="C362" s="112" t="s">
        <v>89</v>
      </c>
      <c r="D362" s="45" t="s">
        <v>593</v>
      </c>
      <c r="E362" s="45" t="s">
        <v>594</v>
      </c>
      <c r="F362" s="45" t="s">
        <v>315</v>
      </c>
      <c r="G362" s="45" t="s">
        <v>153</v>
      </c>
      <c r="H362" s="45" t="s">
        <v>123</v>
      </c>
      <c r="I362" s="45" t="s">
        <v>128</v>
      </c>
      <c r="J362" s="52">
        <f>'прил 3'!J409</f>
        <v>103.07153</v>
      </c>
      <c r="K362" s="52">
        <f>'прил 3'!K409</f>
        <v>0</v>
      </c>
      <c r="L362" s="52">
        <f>'прил 3'!L409</f>
        <v>0</v>
      </c>
    </row>
    <row r="363" spans="1:13" s="224" customFormat="1" ht="39.6" customHeight="1">
      <c r="A363" s="142" t="s">
        <v>456</v>
      </c>
      <c r="B363" s="223" t="s">
        <v>96</v>
      </c>
      <c r="C363" s="118"/>
      <c r="D363" s="119"/>
      <c r="E363" s="119"/>
      <c r="F363" s="119"/>
      <c r="G363" s="119"/>
      <c r="H363" s="119"/>
      <c r="I363" s="119"/>
      <c r="J363" s="120">
        <f>J365</f>
        <v>119.4</v>
      </c>
      <c r="K363" s="120">
        <f>K365</f>
        <v>121.69999999999999</v>
      </c>
      <c r="L363" s="120">
        <f>L365</f>
        <v>124.19999999999999</v>
      </c>
      <c r="M363" s="240"/>
    </row>
    <row r="364" spans="1:13" s="224" customFormat="1" ht="39" customHeight="1">
      <c r="A364" s="139" t="s">
        <v>30</v>
      </c>
      <c r="B364" s="223" t="s">
        <v>96</v>
      </c>
      <c r="C364" s="112" t="s">
        <v>89</v>
      </c>
      <c r="D364" s="45" t="s">
        <v>123</v>
      </c>
      <c r="E364" s="119"/>
      <c r="F364" s="119"/>
      <c r="G364" s="119"/>
      <c r="H364" s="119"/>
      <c r="I364" s="119"/>
      <c r="J364" s="120">
        <f>J365</f>
        <v>119.4</v>
      </c>
      <c r="K364" s="120">
        <f>K365</f>
        <v>121.69999999999999</v>
      </c>
      <c r="L364" s="120">
        <f>L365</f>
        <v>124.19999999999999</v>
      </c>
      <c r="M364" s="356"/>
    </row>
    <row r="365" spans="1:13" s="5" customFormat="1" ht="25.15" customHeight="1">
      <c r="A365" s="1" t="s">
        <v>92</v>
      </c>
      <c r="B365" s="223" t="s">
        <v>96</v>
      </c>
      <c r="C365" s="112" t="s">
        <v>89</v>
      </c>
      <c r="D365" s="45" t="s">
        <v>123</v>
      </c>
      <c r="E365" s="263">
        <v>42040</v>
      </c>
      <c r="F365" s="263"/>
      <c r="G365" s="46"/>
      <c r="H365" s="46"/>
      <c r="I365" s="46"/>
      <c r="J365" s="47">
        <f>J368</f>
        <v>119.4</v>
      </c>
      <c r="K365" s="47">
        <f>K368</f>
        <v>121.69999999999999</v>
      </c>
      <c r="L365" s="47">
        <f>L368</f>
        <v>124.19999999999999</v>
      </c>
      <c r="M365" s="351"/>
    </row>
    <row r="366" spans="1:13" s="5" customFormat="1" ht="35.450000000000003" customHeight="1">
      <c r="A366" s="219" t="s">
        <v>290</v>
      </c>
      <c r="B366" s="223" t="s">
        <v>96</v>
      </c>
      <c r="C366" s="112" t="s">
        <v>89</v>
      </c>
      <c r="D366" s="45" t="s">
        <v>123</v>
      </c>
      <c r="E366" s="263">
        <v>42040</v>
      </c>
      <c r="F366" s="263">
        <v>200</v>
      </c>
      <c r="G366" s="46"/>
      <c r="H366" s="46"/>
      <c r="I366" s="46"/>
      <c r="J366" s="47">
        <f t="shared" ref="J366:L369" si="70">J367</f>
        <v>119.4</v>
      </c>
      <c r="K366" s="47">
        <f t="shared" si="70"/>
        <v>121.69999999999999</v>
      </c>
      <c r="L366" s="47">
        <f t="shared" si="70"/>
        <v>124.19999999999999</v>
      </c>
      <c r="M366" s="351"/>
    </row>
    <row r="367" spans="1:13" s="5" customFormat="1" ht="37.15" customHeight="1">
      <c r="A367" s="219" t="s">
        <v>291</v>
      </c>
      <c r="B367" s="223" t="s">
        <v>96</v>
      </c>
      <c r="C367" s="112" t="s">
        <v>89</v>
      </c>
      <c r="D367" s="45" t="s">
        <v>123</v>
      </c>
      <c r="E367" s="263">
        <v>42040</v>
      </c>
      <c r="F367" s="263">
        <v>240</v>
      </c>
      <c r="G367" s="46"/>
      <c r="H367" s="46"/>
      <c r="I367" s="46"/>
      <c r="J367" s="47">
        <f t="shared" si="70"/>
        <v>119.4</v>
      </c>
      <c r="K367" s="47">
        <f t="shared" si="70"/>
        <v>121.69999999999999</v>
      </c>
      <c r="L367" s="47">
        <f t="shared" si="70"/>
        <v>124.19999999999999</v>
      </c>
      <c r="M367" s="351"/>
    </row>
    <row r="368" spans="1:13" s="5" customFormat="1" ht="25.15" customHeight="1">
      <c r="A368" s="1" t="s">
        <v>157</v>
      </c>
      <c r="B368" s="223" t="s">
        <v>96</v>
      </c>
      <c r="C368" s="112" t="s">
        <v>89</v>
      </c>
      <c r="D368" s="45" t="s">
        <v>123</v>
      </c>
      <c r="E368" s="263">
        <v>42040</v>
      </c>
      <c r="F368" s="263">
        <v>240</v>
      </c>
      <c r="G368" s="46" t="s">
        <v>97</v>
      </c>
      <c r="H368" s="46"/>
      <c r="I368" s="46"/>
      <c r="J368" s="47">
        <f t="shared" si="70"/>
        <v>119.4</v>
      </c>
      <c r="K368" s="47">
        <f t="shared" si="70"/>
        <v>121.69999999999999</v>
      </c>
      <c r="L368" s="47">
        <f t="shared" si="70"/>
        <v>124.19999999999999</v>
      </c>
      <c r="M368" s="351"/>
    </row>
    <row r="369" spans="1:13" s="5" customFormat="1" ht="25.15" customHeight="1">
      <c r="A369" s="1" t="s">
        <v>102</v>
      </c>
      <c r="B369" s="223" t="s">
        <v>96</v>
      </c>
      <c r="C369" s="112" t="s">
        <v>89</v>
      </c>
      <c r="D369" s="45" t="s">
        <v>123</v>
      </c>
      <c r="E369" s="263">
        <v>42040</v>
      </c>
      <c r="F369" s="263">
        <v>240</v>
      </c>
      <c r="G369" s="46" t="s">
        <v>97</v>
      </c>
      <c r="H369" s="46" t="s">
        <v>123</v>
      </c>
      <c r="I369" s="46"/>
      <c r="J369" s="47">
        <f t="shared" si="70"/>
        <v>119.4</v>
      </c>
      <c r="K369" s="47">
        <f t="shared" si="70"/>
        <v>121.69999999999999</v>
      </c>
      <c r="L369" s="47">
        <f t="shared" si="70"/>
        <v>124.19999999999999</v>
      </c>
      <c r="M369" s="351"/>
    </row>
    <row r="370" spans="1:13" s="5" customFormat="1" ht="25.15" customHeight="1">
      <c r="A370" s="301" t="s">
        <v>316</v>
      </c>
      <c r="B370" s="223" t="s">
        <v>96</v>
      </c>
      <c r="C370" s="112" t="s">
        <v>89</v>
      </c>
      <c r="D370" s="45" t="s">
        <v>123</v>
      </c>
      <c r="E370" s="263">
        <v>42040</v>
      </c>
      <c r="F370" s="263">
        <v>240</v>
      </c>
      <c r="G370" s="46" t="s">
        <v>97</v>
      </c>
      <c r="H370" s="46" t="s">
        <v>123</v>
      </c>
      <c r="I370" s="45" t="s">
        <v>125</v>
      </c>
      <c r="J370" s="47">
        <f>'прил 4'!I410</f>
        <v>119.4</v>
      </c>
      <c r="K370" s="47">
        <f>'прил 4'!J410</f>
        <v>121.69999999999999</v>
      </c>
      <c r="L370" s="47">
        <f>'прил 4'!K410</f>
        <v>124.19999999999999</v>
      </c>
      <c r="M370" s="351"/>
    </row>
    <row r="371" spans="1:13" s="121" customFormat="1" ht="42.75" customHeight="1">
      <c r="A371" s="142" t="s">
        <v>482</v>
      </c>
      <c r="B371" s="223" t="s">
        <v>153</v>
      </c>
      <c r="C371" s="118"/>
      <c r="D371" s="256"/>
      <c r="E371" s="251"/>
      <c r="F371" s="251"/>
      <c r="G371" s="254"/>
      <c r="H371" s="254"/>
      <c r="I371" s="119"/>
      <c r="J371" s="47">
        <f>J373</f>
        <v>1819.1</v>
      </c>
      <c r="K371" s="47">
        <f>K373</f>
        <v>1442.5</v>
      </c>
      <c r="L371" s="47">
        <f>L373</f>
        <v>1442.5</v>
      </c>
      <c r="M371" s="240"/>
    </row>
    <row r="372" spans="1:13" s="121" customFormat="1" ht="33" customHeight="1">
      <c r="A372" s="226" t="s">
        <v>325</v>
      </c>
      <c r="B372" s="267" t="s">
        <v>153</v>
      </c>
      <c r="C372" s="45" t="s">
        <v>89</v>
      </c>
      <c r="D372" s="45" t="s">
        <v>123</v>
      </c>
      <c r="E372" s="251"/>
      <c r="F372" s="251"/>
      <c r="G372" s="254"/>
      <c r="H372" s="254"/>
      <c r="I372" s="119"/>
      <c r="J372" s="47">
        <f>J373</f>
        <v>1819.1</v>
      </c>
      <c r="K372" s="47">
        <f>K373</f>
        <v>1442.5</v>
      </c>
      <c r="L372" s="47">
        <f>L373</f>
        <v>1442.5</v>
      </c>
      <c r="M372" s="357"/>
    </row>
    <row r="373" spans="1:13" s="5" customFormat="1" ht="42" customHeight="1">
      <c r="A373" s="1" t="s">
        <v>94</v>
      </c>
      <c r="B373" s="267" t="s">
        <v>153</v>
      </c>
      <c r="C373" s="45" t="s">
        <v>89</v>
      </c>
      <c r="D373" s="45" t="s">
        <v>123</v>
      </c>
      <c r="E373" s="45" t="s">
        <v>184</v>
      </c>
      <c r="F373" s="45"/>
      <c r="G373" s="252"/>
      <c r="H373" s="252"/>
      <c r="I373" s="252"/>
      <c r="J373" s="47">
        <f>J374+J379+J384</f>
        <v>1819.1</v>
      </c>
      <c r="K373" s="47">
        <f>K374+K379+K384</f>
        <v>1442.5</v>
      </c>
      <c r="L373" s="47">
        <f>L374+L379+L384</f>
        <v>1442.5</v>
      </c>
      <c r="M373" s="351"/>
    </row>
    <row r="374" spans="1:13" s="5" customFormat="1" ht="51.6" customHeight="1">
      <c r="A374" s="109" t="s">
        <v>286</v>
      </c>
      <c r="B374" s="267" t="s">
        <v>153</v>
      </c>
      <c r="C374" s="45" t="s">
        <v>89</v>
      </c>
      <c r="D374" s="45" t="s">
        <v>123</v>
      </c>
      <c r="E374" s="45" t="s">
        <v>184</v>
      </c>
      <c r="F374" s="45" t="s">
        <v>285</v>
      </c>
      <c r="G374" s="252"/>
      <c r="H374" s="252"/>
      <c r="I374" s="252"/>
      <c r="J374" s="47">
        <f t="shared" ref="J374:L375" si="71">J375</f>
        <v>1610.8</v>
      </c>
      <c r="K374" s="47">
        <f t="shared" si="71"/>
        <v>1359.2</v>
      </c>
      <c r="L374" s="47">
        <f t="shared" si="71"/>
        <v>1359.2</v>
      </c>
      <c r="M374" s="351"/>
    </row>
    <row r="375" spans="1:13" s="5" customFormat="1" ht="25.15" customHeight="1">
      <c r="A375" s="107" t="s">
        <v>312</v>
      </c>
      <c r="B375" s="267" t="s">
        <v>153</v>
      </c>
      <c r="C375" s="45" t="s">
        <v>89</v>
      </c>
      <c r="D375" s="45" t="s">
        <v>123</v>
      </c>
      <c r="E375" s="45" t="s">
        <v>184</v>
      </c>
      <c r="F375" s="45" t="s">
        <v>305</v>
      </c>
      <c r="G375" s="252"/>
      <c r="H375" s="252"/>
      <c r="I375" s="252"/>
      <c r="J375" s="47">
        <f t="shared" si="71"/>
        <v>1610.8</v>
      </c>
      <c r="K375" s="47">
        <f t="shared" si="71"/>
        <v>1359.2</v>
      </c>
      <c r="L375" s="47">
        <f t="shared" si="71"/>
        <v>1359.2</v>
      </c>
      <c r="M375" s="351"/>
    </row>
    <row r="376" spans="1:13" s="5" customFormat="1" ht="25.15" customHeight="1">
      <c r="A376" s="1" t="s">
        <v>137</v>
      </c>
      <c r="B376" s="267" t="s">
        <v>153</v>
      </c>
      <c r="C376" s="45" t="s">
        <v>89</v>
      </c>
      <c r="D376" s="45" t="s">
        <v>123</v>
      </c>
      <c r="E376" s="45" t="s">
        <v>184</v>
      </c>
      <c r="F376" s="45" t="s">
        <v>305</v>
      </c>
      <c r="G376" s="46" t="s">
        <v>147</v>
      </c>
      <c r="H376" s="46"/>
      <c r="I376" s="46"/>
      <c r="J376" s="47">
        <f t="shared" ref="J376:L377" si="72">J377</f>
        <v>1610.8</v>
      </c>
      <c r="K376" s="47">
        <f t="shared" si="72"/>
        <v>1359.2</v>
      </c>
      <c r="L376" s="47">
        <f t="shared" si="72"/>
        <v>1359.2</v>
      </c>
      <c r="M376" s="351"/>
    </row>
    <row r="377" spans="1:13" s="5" customFormat="1" ht="34.9" customHeight="1">
      <c r="A377" s="142" t="s">
        <v>338</v>
      </c>
      <c r="B377" s="267" t="s">
        <v>153</v>
      </c>
      <c r="C377" s="45" t="s">
        <v>89</v>
      </c>
      <c r="D377" s="45" t="s">
        <v>123</v>
      </c>
      <c r="E377" s="45" t="s">
        <v>184</v>
      </c>
      <c r="F377" s="45" t="s">
        <v>305</v>
      </c>
      <c r="G377" s="46" t="s">
        <v>147</v>
      </c>
      <c r="H377" s="46" t="s">
        <v>149</v>
      </c>
      <c r="I377" s="46"/>
      <c r="J377" s="47">
        <f t="shared" si="72"/>
        <v>1610.8</v>
      </c>
      <c r="K377" s="47">
        <f t="shared" si="72"/>
        <v>1359.2</v>
      </c>
      <c r="L377" s="47">
        <f t="shared" si="72"/>
        <v>1359.2</v>
      </c>
      <c r="M377" s="704"/>
    </row>
    <row r="378" spans="1:13" s="5" customFormat="1" ht="39.6" customHeight="1">
      <c r="A378" s="382" t="s">
        <v>317</v>
      </c>
      <c r="B378" s="267" t="s">
        <v>153</v>
      </c>
      <c r="C378" s="45" t="s">
        <v>89</v>
      </c>
      <c r="D378" s="45" t="s">
        <v>123</v>
      </c>
      <c r="E378" s="45" t="s">
        <v>184</v>
      </c>
      <c r="F378" s="45" t="s">
        <v>305</v>
      </c>
      <c r="G378" s="46" t="s">
        <v>147</v>
      </c>
      <c r="H378" s="46" t="s">
        <v>149</v>
      </c>
      <c r="I378" s="45" t="s">
        <v>128</v>
      </c>
      <c r="J378" s="47">
        <f>'прил 3'!J291</f>
        <v>1610.8</v>
      </c>
      <c r="K378" s="47">
        <f>'прил 3'!K291</f>
        <v>1359.2</v>
      </c>
      <c r="L378" s="47">
        <f>'прил 3'!L291</f>
        <v>1359.2</v>
      </c>
      <c r="M378" s="717"/>
    </row>
    <row r="379" spans="1:13" s="5" customFormat="1" ht="30" customHeight="1">
      <c r="A379" s="1" t="s">
        <v>290</v>
      </c>
      <c r="B379" s="267" t="s">
        <v>153</v>
      </c>
      <c r="C379" s="45" t="s">
        <v>89</v>
      </c>
      <c r="D379" s="45" t="s">
        <v>123</v>
      </c>
      <c r="E379" s="45" t="s">
        <v>184</v>
      </c>
      <c r="F379" s="45" t="s">
        <v>288</v>
      </c>
      <c r="G379" s="252"/>
      <c r="H379" s="252"/>
      <c r="I379" s="252"/>
      <c r="J379" s="47">
        <f t="shared" ref="J379:L380" si="73">J380</f>
        <v>205</v>
      </c>
      <c r="K379" s="47">
        <f t="shared" si="73"/>
        <v>80</v>
      </c>
      <c r="L379" s="47">
        <f t="shared" si="73"/>
        <v>80</v>
      </c>
      <c r="M379" s="351"/>
    </row>
    <row r="380" spans="1:13" s="5" customFormat="1" ht="38.450000000000003" customHeight="1">
      <c r="A380" s="1" t="s">
        <v>291</v>
      </c>
      <c r="B380" s="267" t="s">
        <v>153</v>
      </c>
      <c r="C380" s="45" t="s">
        <v>89</v>
      </c>
      <c r="D380" s="45" t="s">
        <v>123</v>
      </c>
      <c r="E380" s="45" t="s">
        <v>184</v>
      </c>
      <c r="F380" s="45" t="s">
        <v>289</v>
      </c>
      <c r="G380" s="252"/>
      <c r="H380" s="252"/>
      <c r="I380" s="252"/>
      <c r="J380" s="47">
        <f t="shared" si="73"/>
        <v>205</v>
      </c>
      <c r="K380" s="47">
        <f t="shared" si="73"/>
        <v>80</v>
      </c>
      <c r="L380" s="47">
        <f t="shared" si="73"/>
        <v>80</v>
      </c>
      <c r="M380" s="351"/>
    </row>
    <row r="381" spans="1:13" s="5" customFormat="1" ht="25.15" customHeight="1">
      <c r="A381" s="1" t="s">
        <v>137</v>
      </c>
      <c r="B381" s="267" t="s">
        <v>153</v>
      </c>
      <c r="C381" s="45" t="s">
        <v>89</v>
      </c>
      <c r="D381" s="45" t="s">
        <v>123</v>
      </c>
      <c r="E381" s="45" t="s">
        <v>184</v>
      </c>
      <c r="F381" s="45" t="s">
        <v>289</v>
      </c>
      <c r="G381" s="46" t="s">
        <v>147</v>
      </c>
      <c r="H381" s="46"/>
      <c r="I381" s="46"/>
      <c r="J381" s="47">
        <f t="shared" ref="J381:L382" si="74">J382</f>
        <v>205</v>
      </c>
      <c r="K381" s="47">
        <f t="shared" si="74"/>
        <v>80</v>
      </c>
      <c r="L381" s="47">
        <f t="shared" si="74"/>
        <v>80</v>
      </c>
      <c r="M381" s="351"/>
    </row>
    <row r="382" spans="1:13" s="5" customFormat="1" ht="36.6" customHeight="1">
      <c r="A382" s="139" t="s">
        <v>344</v>
      </c>
      <c r="B382" s="267" t="s">
        <v>153</v>
      </c>
      <c r="C382" s="45" t="s">
        <v>89</v>
      </c>
      <c r="D382" s="45" t="s">
        <v>123</v>
      </c>
      <c r="E382" s="45" t="s">
        <v>184</v>
      </c>
      <c r="F382" s="45" t="s">
        <v>289</v>
      </c>
      <c r="G382" s="46" t="s">
        <v>147</v>
      </c>
      <c r="H382" s="46" t="s">
        <v>149</v>
      </c>
      <c r="I382" s="46"/>
      <c r="J382" s="47">
        <f t="shared" si="74"/>
        <v>205</v>
      </c>
      <c r="K382" s="47">
        <f t="shared" si="74"/>
        <v>80</v>
      </c>
      <c r="L382" s="47">
        <f t="shared" si="74"/>
        <v>80</v>
      </c>
      <c r="M382" s="704"/>
    </row>
    <row r="383" spans="1:13" s="5" customFormat="1" ht="40.5" customHeight="1">
      <c r="A383" s="382" t="s">
        <v>317</v>
      </c>
      <c r="B383" s="267" t="s">
        <v>153</v>
      </c>
      <c r="C383" s="45" t="s">
        <v>89</v>
      </c>
      <c r="D383" s="45" t="s">
        <v>123</v>
      </c>
      <c r="E383" s="45" t="s">
        <v>184</v>
      </c>
      <c r="F383" s="45" t="s">
        <v>289</v>
      </c>
      <c r="G383" s="46" t="s">
        <v>147</v>
      </c>
      <c r="H383" s="46" t="s">
        <v>149</v>
      </c>
      <c r="I383" s="45" t="s">
        <v>128</v>
      </c>
      <c r="J383" s="47">
        <f>'прил 3'!J292</f>
        <v>205</v>
      </c>
      <c r="K383" s="47">
        <f>'прил 3'!K292</f>
        <v>80</v>
      </c>
      <c r="L383" s="47">
        <f>'прил 3'!L292</f>
        <v>80</v>
      </c>
      <c r="M383" s="717"/>
    </row>
    <row r="384" spans="1:13" s="5" customFormat="1" ht="25.15" customHeight="1">
      <c r="A384" s="1" t="s">
        <v>294</v>
      </c>
      <c r="B384" s="267" t="s">
        <v>153</v>
      </c>
      <c r="C384" s="45" t="s">
        <v>89</v>
      </c>
      <c r="D384" s="45" t="s">
        <v>123</v>
      </c>
      <c r="E384" s="45" t="s">
        <v>184</v>
      </c>
      <c r="F384" s="45" t="s">
        <v>292</v>
      </c>
      <c r="G384" s="252"/>
      <c r="H384" s="252"/>
      <c r="I384" s="252"/>
      <c r="J384" s="47">
        <f t="shared" ref="J384:L387" si="75">J385</f>
        <v>3.3</v>
      </c>
      <c r="K384" s="47">
        <f t="shared" si="75"/>
        <v>3.3</v>
      </c>
      <c r="L384" s="47">
        <f t="shared" si="75"/>
        <v>3.3</v>
      </c>
      <c r="M384" s="351"/>
    </row>
    <row r="385" spans="1:13" s="5" customFormat="1" ht="25.15" customHeight="1">
      <c r="A385" s="1" t="s">
        <v>295</v>
      </c>
      <c r="B385" s="267" t="s">
        <v>153</v>
      </c>
      <c r="C385" s="45" t="s">
        <v>89</v>
      </c>
      <c r="D385" s="45" t="s">
        <v>123</v>
      </c>
      <c r="E385" s="45" t="s">
        <v>184</v>
      </c>
      <c r="F385" s="45" t="s">
        <v>293</v>
      </c>
      <c r="G385" s="252"/>
      <c r="H385" s="252"/>
      <c r="I385" s="252"/>
      <c r="J385" s="47">
        <f t="shared" si="75"/>
        <v>3.3</v>
      </c>
      <c r="K385" s="47">
        <f t="shared" si="75"/>
        <v>3.3</v>
      </c>
      <c r="L385" s="47">
        <f t="shared" si="75"/>
        <v>3.3</v>
      </c>
      <c r="M385" s="351"/>
    </row>
    <row r="386" spans="1:13" s="5" customFormat="1" ht="25.15" customHeight="1">
      <c r="A386" s="1" t="s">
        <v>137</v>
      </c>
      <c r="B386" s="267" t="s">
        <v>153</v>
      </c>
      <c r="C386" s="45" t="s">
        <v>89</v>
      </c>
      <c r="D386" s="45" t="s">
        <v>123</v>
      </c>
      <c r="E386" s="45" t="s">
        <v>184</v>
      </c>
      <c r="F386" s="45" t="s">
        <v>293</v>
      </c>
      <c r="G386" s="46" t="s">
        <v>147</v>
      </c>
      <c r="H386" s="46"/>
      <c r="I386" s="46"/>
      <c r="J386" s="47">
        <f t="shared" si="75"/>
        <v>3.3</v>
      </c>
      <c r="K386" s="47">
        <f t="shared" si="75"/>
        <v>3.3</v>
      </c>
      <c r="L386" s="47">
        <f t="shared" si="75"/>
        <v>3.3</v>
      </c>
      <c r="M386" s="351"/>
    </row>
    <row r="387" spans="1:13" s="5" customFormat="1" ht="36.75" customHeight="1">
      <c r="A387" s="139" t="s">
        <v>344</v>
      </c>
      <c r="B387" s="267" t="s">
        <v>153</v>
      </c>
      <c r="C387" s="45" t="s">
        <v>89</v>
      </c>
      <c r="D387" s="45" t="s">
        <v>123</v>
      </c>
      <c r="E387" s="45" t="s">
        <v>184</v>
      </c>
      <c r="F387" s="45" t="s">
        <v>293</v>
      </c>
      <c r="G387" s="46" t="s">
        <v>147</v>
      </c>
      <c r="H387" s="46" t="s">
        <v>149</v>
      </c>
      <c r="I387" s="46"/>
      <c r="J387" s="47">
        <f t="shared" si="75"/>
        <v>3.3</v>
      </c>
      <c r="K387" s="47">
        <f t="shared" si="75"/>
        <v>3.3</v>
      </c>
      <c r="L387" s="47">
        <f t="shared" si="75"/>
        <v>3.3</v>
      </c>
      <c r="M387" s="704"/>
    </row>
    <row r="388" spans="1:13" s="5" customFormat="1" ht="37.9" customHeight="1">
      <c r="A388" s="382" t="s">
        <v>317</v>
      </c>
      <c r="B388" s="267" t="s">
        <v>153</v>
      </c>
      <c r="C388" s="45" t="s">
        <v>89</v>
      </c>
      <c r="D388" s="45" t="s">
        <v>123</v>
      </c>
      <c r="E388" s="45" t="s">
        <v>184</v>
      </c>
      <c r="F388" s="45" t="s">
        <v>293</v>
      </c>
      <c r="G388" s="46" t="s">
        <v>147</v>
      </c>
      <c r="H388" s="46" t="s">
        <v>149</v>
      </c>
      <c r="I388" s="45" t="s">
        <v>128</v>
      </c>
      <c r="J388" s="47">
        <f>'прил 4'!I159</f>
        <v>3.3</v>
      </c>
      <c r="K388" s="47">
        <f>'прил 4'!J159</f>
        <v>3.3</v>
      </c>
      <c r="L388" s="47">
        <f>'прил 4'!K159</f>
        <v>3.3</v>
      </c>
      <c r="M388" s="717"/>
    </row>
    <row r="389" spans="1:13" s="121" customFormat="1" ht="61.9" customHeight="1">
      <c r="A389" s="3" t="s">
        <v>331</v>
      </c>
      <c r="B389" s="267" t="s">
        <v>152</v>
      </c>
      <c r="C389" s="118"/>
      <c r="D389" s="256"/>
      <c r="E389" s="251"/>
      <c r="F389" s="251"/>
      <c r="G389" s="254"/>
      <c r="H389" s="254"/>
      <c r="I389" s="119"/>
      <c r="J389" s="120">
        <f>J390+J410</f>
        <v>1213.8</v>
      </c>
      <c r="K389" s="120">
        <f>K390+K410</f>
        <v>1431</v>
      </c>
      <c r="L389" s="120">
        <f>L390+L410</f>
        <v>1367.7</v>
      </c>
      <c r="M389" s="357"/>
    </row>
    <row r="390" spans="1:13" ht="25.15" customHeight="1">
      <c r="A390" s="125" t="s">
        <v>174</v>
      </c>
      <c r="B390" s="267" t="s">
        <v>152</v>
      </c>
      <c r="C390" s="45" t="s">
        <v>459</v>
      </c>
      <c r="D390" s="45"/>
      <c r="E390" s="46"/>
      <c r="F390" s="46"/>
      <c r="G390" s="46"/>
      <c r="H390" s="46"/>
      <c r="I390" s="46"/>
      <c r="J390" s="52">
        <f>J391+J398+J404</f>
        <v>941.1</v>
      </c>
      <c r="K390" s="52">
        <f>K391+K398+K404</f>
        <v>1197.3</v>
      </c>
      <c r="L390" s="52">
        <f>L391+L398+L404</f>
        <v>1172.9000000000001</v>
      </c>
    </row>
    <row r="391" spans="1:13" ht="63.6" customHeight="1">
      <c r="A391" s="136" t="s">
        <v>211</v>
      </c>
      <c r="B391" s="267" t="s">
        <v>152</v>
      </c>
      <c r="C391" s="45" t="s">
        <v>459</v>
      </c>
      <c r="D391" s="45" t="s">
        <v>123</v>
      </c>
      <c r="E391" s="46"/>
      <c r="F391" s="46"/>
      <c r="G391" s="46"/>
      <c r="H391" s="46"/>
      <c r="I391" s="46"/>
      <c r="J391" s="52">
        <f>J392</f>
        <v>20.2</v>
      </c>
      <c r="K391" s="52">
        <f>K392</f>
        <v>80.599999999999994</v>
      </c>
      <c r="L391" s="52">
        <f>L392</f>
        <v>141</v>
      </c>
    </row>
    <row r="392" spans="1:13" ht="176.45" customHeight="1">
      <c r="A392" s="451" t="s">
        <v>361</v>
      </c>
      <c r="B392" s="267" t="s">
        <v>152</v>
      </c>
      <c r="C392" s="45" t="s">
        <v>459</v>
      </c>
      <c r="D392" s="45" t="s">
        <v>123</v>
      </c>
      <c r="E392" s="45" t="s">
        <v>175</v>
      </c>
      <c r="F392" s="45"/>
      <c r="G392" s="45"/>
      <c r="H392" s="46"/>
      <c r="I392" s="46"/>
      <c r="J392" s="52">
        <f>J395</f>
        <v>20.2</v>
      </c>
      <c r="K392" s="52">
        <f>K395</f>
        <v>80.599999999999994</v>
      </c>
      <c r="L392" s="52">
        <f>L395</f>
        <v>141</v>
      </c>
    </row>
    <row r="393" spans="1:13" ht="25.15" customHeight="1">
      <c r="A393" s="115" t="s">
        <v>297</v>
      </c>
      <c r="B393" s="267" t="s">
        <v>152</v>
      </c>
      <c r="C393" s="45" t="s">
        <v>459</v>
      </c>
      <c r="D393" s="45" t="s">
        <v>123</v>
      </c>
      <c r="E393" s="45" t="s">
        <v>175</v>
      </c>
      <c r="F393" s="45" t="s">
        <v>296</v>
      </c>
      <c r="G393" s="45"/>
      <c r="H393" s="46"/>
      <c r="I393" s="46"/>
      <c r="J393" s="52">
        <f t="shared" ref="J393:L396" si="76">J394</f>
        <v>20.2</v>
      </c>
      <c r="K393" s="52">
        <f t="shared" si="76"/>
        <v>80.599999999999994</v>
      </c>
      <c r="L393" s="52">
        <f t="shared" si="76"/>
        <v>141</v>
      </c>
    </row>
    <row r="394" spans="1:13" ht="25.15" customHeight="1">
      <c r="A394" s="1" t="s">
        <v>168</v>
      </c>
      <c r="B394" s="267" t="s">
        <v>152</v>
      </c>
      <c r="C394" s="45" t="s">
        <v>459</v>
      </c>
      <c r="D394" s="45" t="s">
        <v>123</v>
      </c>
      <c r="E394" s="45" t="s">
        <v>175</v>
      </c>
      <c r="F394" s="45" t="s">
        <v>167</v>
      </c>
      <c r="G394" s="45"/>
      <c r="H394" s="46"/>
      <c r="I394" s="46"/>
      <c r="J394" s="52">
        <f t="shared" si="76"/>
        <v>20.2</v>
      </c>
      <c r="K394" s="52">
        <f t="shared" si="76"/>
        <v>80.599999999999994</v>
      </c>
      <c r="L394" s="52">
        <f t="shared" si="76"/>
        <v>141</v>
      </c>
    </row>
    <row r="395" spans="1:13" ht="25.15" customHeight="1">
      <c r="A395" s="1" t="s">
        <v>138</v>
      </c>
      <c r="B395" s="267" t="s">
        <v>152</v>
      </c>
      <c r="C395" s="45" t="s">
        <v>459</v>
      </c>
      <c r="D395" s="45" t="s">
        <v>123</v>
      </c>
      <c r="E395" s="45" t="s">
        <v>175</v>
      </c>
      <c r="F395" s="45" t="s">
        <v>167</v>
      </c>
      <c r="G395" s="45" t="s">
        <v>124</v>
      </c>
      <c r="H395" s="46"/>
      <c r="I395" s="46"/>
      <c r="J395" s="52">
        <f t="shared" si="76"/>
        <v>20.2</v>
      </c>
      <c r="K395" s="52">
        <f t="shared" si="76"/>
        <v>80.599999999999994</v>
      </c>
      <c r="L395" s="52">
        <f t="shared" si="76"/>
        <v>141</v>
      </c>
    </row>
    <row r="396" spans="1:13" ht="25.15" customHeight="1">
      <c r="A396" s="1" t="s">
        <v>166</v>
      </c>
      <c r="B396" s="267" t="s">
        <v>152</v>
      </c>
      <c r="C396" s="45" t="s">
        <v>459</v>
      </c>
      <c r="D396" s="45" t="s">
        <v>123</v>
      </c>
      <c r="E396" s="45" t="s">
        <v>175</v>
      </c>
      <c r="F396" s="45" t="s">
        <v>167</v>
      </c>
      <c r="G396" s="45" t="s">
        <v>124</v>
      </c>
      <c r="H396" s="46" t="s">
        <v>150</v>
      </c>
      <c r="I396" s="46"/>
      <c r="J396" s="52">
        <f t="shared" si="76"/>
        <v>20.2</v>
      </c>
      <c r="K396" s="52">
        <f t="shared" si="76"/>
        <v>80.599999999999994</v>
      </c>
      <c r="L396" s="52">
        <f t="shared" si="76"/>
        <v>141</v>
      </c>
    </row>
    <row r="397" spans="1:13" ht="25.15" customHeight="1">
      <c r="A397" s="242" t="s">
        <v>316</v>
      </c>
      <c r="B397" s="267" t="s">
        <v>152</v>
      </c>
      <c r="C397" s="45" t="s">
        <v>459</v>
      </c>
      <c r="D397" s="45" t="s">
        <v>123</v>
      </c>
      <c r="E397" s="45" t="s">
        <v>175</v>
      </c>
      <c r="F397" s="45" t="s">
        <v>167</v>
      </c>
      <c r="G397" s="45" t="s">
        <v>124</v>
      </c>
      <c r="H397" s="46" t="s">
        <v>150</v>
      </c>
      <c r="I397" s="46" t="s">
        <v>125</v>
      </c>
      <c r="J397" s="52">
        <f>'прил 3'!J138</f>
        <v>20.2</v>
      </c>
      <c r="K397" s="52">
        <f>'прил 3'!K138</f>
        <v>80.599999999999994</v>
      </c>
      <c r="L397" s="52">
        <f>'прил 3'!L138</f>
        <v>141</v>
      </c>
    </row>
    <row r="398" spans="1:13" ht="140.44999999999999" customHeight="1">
      <c r="A398" s="453" t="s">
        <v>406</v>
      </c>
      <c r="B398" s="267" t="s">
        <v>152</v>
      </c>
      <c r="C398" s="45" t="s">
        <v>459</v>
      </c>
      <c r="D398" s="45" t="s">
        <v>123</v>
      </c>
      <c r="E398" s="45" t="s">
        <v>176</v>
      </c>
      <c r="F398" s="45"/>
      <c r="G398" s="45"/>
      <c r="H398" s="46"/>
      <c r="I398" s="46"/>
      <c r="J398" s="52">
        <f>J401</f>
        <v>513.5</v>
      </c>
      <c r="K398" s="52">
        <f>K401</f>
        <v>613.29999999999995</v>
      </c>
      <c r="L398" s="52">
        <f>L401</f>
        <v>512.6</v>
      </c>
    </row>
    <row r="399" spans="1:13" ht="25.15" customHeight="1">
      <c r="A399" s="451" t="s">
        <v>297</v>
      </c>
      <c r="B399" s="267" t="s">
        <v>152</v>
      </c>
      <c r="C399" s="45" t="s">
        <v>459</v>
      </c>
      <c r="D399" s="45" t="s">
        <v>123</v>
      </c>
      <c r="E399" s="45" t="s">
        <v>176</v>
      </c>
      <c r="F399" s="45" t="s">
        <v>296</v>
      </c>
      <c r="G399" s="45"/>
      <c r="H399" s="46"/>
      <c r="I399" s="46"/>
      <c r="J399" s="52">
        <f t="shared" ref="J399:L402" si="77">J400</f>
        <v>513.5</v>
      </c>
      <c r="K399" s="52">
        <f t="shared" si="77"/>
        <v>613.29999999999995</v>
      </c>
      <c r="L399" s="52">
        <f t="shared" si="77"/>
        <v>512.6</v>
      </c>
    </row>
    <row r="400" spans="1:13" ht="25.15" customHeight="1">
      <c r="A400" s="451" t="s">
        <v>299</v>
      </c>
      <c r="B400" s="267" t="s">
        <v>152</v>
      </c>
      <c r="C400" s="45" t="s">
        <v>459</v>
      </c>
      <c r="D400" s="45" t="s">
        <v>123</v>
      </c>
      <c r="E400" s="45" t="s">
        <v>176</v>
      </c>
      <c r="F400" s="45" t="s">
        <v>298</v>
      </c>
      <c r="G400" s="45"/>
      <c r="H400" s="46"/>
      <c r="I400" s="46"/>
      <c r="J400" s="52">
        <f t="shared" si="77"/>
        <v>513.5</v>
      </c>
      <c r="K400" s="52">
        <f t="shared" si="77"/>
        <v>613.29999999999995</v>
      </c>
      <c r="L400" s="52">
        <f t="shared" si="77"/>
        <v>512.6</v>
      </c>
    </row>
    <row r="401" spans="1:12" ht="25.15" customHeight="1">
      <c r="A401" s="139" t="s">
        <v>145</v>
      </c>
      <c r="B401" s="267" t="s">
        <v>152</v>
      </c>
      <c r="C401" s="45" t="s">
        <v>459</v>
      </c>
      <c r="D401" s="45" t="s">
        <v>123</v>
      </c>
      <c r="E401" s="45" t="s">
        <v>176</v>
      </c>
      <c r="F401" s="45" t="s">
        <v>298</v>
      </c>
      <c r="G401" s="45" t="s">
        <v>149</v>
      </c>
      <c r="H401" s="46"/>
      <c r="I401" s="46"/>
      <c r="J401" s="52">
        <f t="shared" si="77"/>
        <v>513.5</v>
      </c>
      <c r="K401" s="52">
        <f t="shared" si="77"/>
        <v>613.29999999999995</v>
      </c>
      <c r="L401" s="52">
        <f t="shared" si="77"/>
        <v>512.6</v>
      </c>
    </row>
    <row r="402" spans="1:12" ht="25.15" customHeight="1">
      <c r="A402" s="139" t="s">
        <v>155</v>
      </c>
      <c r="B402" s="267" t="s">
        <v>152</v>
      </c>
      <c r="C402" s="45" t="s">
        <v>459</v>
      </c>
      <c r="D402" s="45" t="s">
        <v>123</v>
      </c>
      <c r="E402" s="45" t="s">
        <v>176</v>
      </c>
      <c r="F402" s="45" t="s">
        <v>298</v>
      </c>
      <c r="G402" s="45" t="s">
        <v>149</v>
      </c>
      <c r="H402" s="46" t="s">
        <v>147</v>
      </c>
      <c r="I402" s="46"/>
      <c r="J402" s="52">
        <f t="shared" si="77"/>
        <v>513.5</v>
      </c>
      <c r="K402" s="52">
        <f t="shared" si="77"/>
        <v>613.29999999999995</v>
      </c>
      <c r="L402" s="52">
        <f t="shared" si="77"/>
        <v>512.6</v>
      </c>
    </row>
    <row r="403" spans="1:12" ht="25.15" customHeight="1">
      <c r="A403" s="242" t="s">
        <v>316</v>
      </c>
      <c r="B403" s="267" t="s">
        <v>152</v>
      </c>
      <c r="C403" s="45" t="s">
        <v>459</v>
      </c>
      <c r="D403" s="45" t="s">
        <v>123</v>
      </c>
      <c r="E403" s="45" t="s">
        <v>176</v>
      </c>
      <c r="F403" s="45" t="s">
        <v>298</v>
      </c>
      <c r="G403" s="45" t="s">
        <v>149</v>
      </c>
      <c r="H403" s="46" t="s">
        <v>147</v>
      </c>
      <c r="I403" s="46" t="s">
        <v>125</v>
      </c>
      <c r="J403" s="52">
        <f>'прил 3'!J220</f>
        <v>513.5</v>
      </c>
      <c r="K403" s="52">
        <f>'прил 3'!K220</f>
        <v>613.29999999999995</v>
      </c>
      <c r="L403" s="52">
        <f>'прил 3'!L220</f>
        <v>512.6</v>
      </c>
    </row>
    <row r="404" spans="1:12" ht="141" customHeight="1">
      <c r="A404" s="454" t="s">
        <v>404</v>
      </c>
      <c r="B404" s="267" t="s">
        <v>152</v>
      </c>
      <c r="C404" s="45" t="s">
        <v>459</v>
      </c>
      <c r="D404" s="45" t="s">
        <v>123</v>
      </c>
      <c r="E404" s="45" t="s">
        <v>177</v>
      </c>
      <c r="F404" s="45"/>
      <c r="G404" s="45"/>
      <c r="H404" s="46"/>
      <c r="I404" s="46"/>
      <c r="J404" s="52">
        <f>J407</f>
        <v>407.4</v>
      </c>
      <c r="K404" s="52">
        <f>K407</f>
        <v>503.4</v>
      </c>
      <c r="L404" s="52">
        <f>L407</f>
        <v>519.29999999999995</v>
      </c>
    </row>
    <row r="405" spans="1:12" ht="25.15" customHeight="1">
      <c r="A405" s="115" t="s">
        <v>297</v>
      </c>
      <c r="B405" s="267" t="s">
        <v>152</v>
      </c>
      <c r="C405" s="45" t="s">
        <v>459</v>
      </c>
      <c r="D405" s="45" t="s">
        <v>123</v>
      </c>
      <c r="E405" s="45" t="s">
        <v>177</v>
      </c>
      <c r="F405" s="45" t="s">
        <v>296</v>
      </c>
      <c r="G405" s="45"/>
      <c r="H405" s="46"/>
      <c r="I405" s="46"/>
      <c r="J405" s="52">
        <f t="shared" ref="J405:L407" si="78">J406</f>
        <v>407.4</v>
      </c>
      <c r="K405" s="52">
        <f>K406</f>
        <v>503.4</v>
      </c>
      <c r="L405" s="52">
        <f>L406</f>
        <v>519.29999999999995</v>
      </c>
    </row>
    <row r="406" spans="1:12" ht="25.15" customHeight="1">
      <c r="A406" s="1" t="s">
        <v>168</v>
      </c>
      <c r="B406" s="267" t="s">
        <v>152</v>
      </c>
      <c r="C406" s="45" t="s">
        <v>459</v>
      </c>
      <c r="D406" s="45" t="s">
        <v>123</v>
      </c>
      <c r="E406" s="45" t="s">
        <v>177</v>
      </c>
      <c r="F406" s="45" t="s">
        <v>167</v>
      </c>
      <c r="G406" s="45"/>
      <c r="H406" s="46"/>
      <c r="I406" s="46"/>
      <c r="J406" s="52">
        <f t="shared" si="78"/>
        <v>407.4</v>
      </c>
      <c r="K406" s="52">
        <f>K407</f>
        <v>503.4</v>
      </c>
      <c r="L406" s="52">
        <f>L407</f>
        <v>519.29999999999995</v>
      </c>
    </row>
    <row r="407" spans="1:12" ht="25.15" customHeight="1">
      <c r="A407" s="1" t="s">
        <v>138</v>
      </c>
      <c r="B407" s="267" t="s">
        <v>152</v>
      </c>
      <c r="C407" s="45" t="s">
        <v>459</v>
      </c>
      <c r="D407" s="45" t="s">
        <v>123</v>
      </c>
      <c r="E407" s="45" t="s">
        <v>177</v>
      </c>
      <c r="F407" s="45" t="s">
        <v>167</v>
      </c>
      <c r="G407" s="45" t="s">
        <v>124</v>
      </c>
      <c r="H407" s="46"/>
      <c r="I407" s="46"/>
      <c r="J407" s="52">
        <f t="shared" si="78"/>
        <v>407.4</v>
      </c>
      <c r="K407" s="52">
        <f t="shared" si="78"/>
        <v>503.4</v>
      </c>
      <c r="L407" s="52">
        <f t="shared" si="78"/>
        <v>519.29999999999995</v>
      </c>
    </row>
    <row r="408" spans="1:12" ht="25.15" customHeight="1">
      <c r="A408" s="1" t="s">
        <v>166</v>
      </c>
      <c r="B408" s="267" t="s">
        <v>152</v>
      </c>
      <c r="C408" s="45" t="s">
        <v>459</v>
      </c>
      <c r="D408" s="45" t="s">
        <v>123</v>
      </c>
      <c r="E408" s="45" t="s">
        <v>177</v>
      </c>
      <c r="F408" s="45" t="s">
        <v>167</v>
      </c>
      <c r="G408" s="45" t="s">
        <v>124</v>
      </c>
      <c r="H408" s="46" t="s">
        <v>150</v>
      </c>
      <c r="I408" s="46"/>
      <c r="J408" s="47">
        <f>J409</f>
        <v>407.4</v>
      </c>
      <c r="K408" s="268">
        <f>K409</f>
        <v>503.4</v>
      </c>
      <c r="L408" s="268">
        <f>L409</f>
        <v>519.29999999999995</v>
      </c>
    </row>
    <row r="409" spans="1:12" ht="25.15" customHeight="1">
      <c r="A409" s="242" t="s">
        <v>316</v>
      </c>
      <c r="B409" s="267" t="s">
        <v>152</v>
      </c>
      <c r="C409" s="45" t="s">
        <v>459</v>
      </c>
      <c r="D409" s="45" t="s">
        <v>123</v>
      </c>
      <c r="E409" s="45" t="s">
        <v>177</v>
      </c>
      <c r="F409" s="45" t="s">
        <v>167</v>
      </c>
      <c r="G409" s="45" t="s">
        <v>124</v>
      </c>
      <c r="H409" s="46" t="s">
        <v>150</v>
      </c>
      <c r="I409" s="46" t="s">
        <v>125</v>
      </c>
      <c r="J409" s="52">
        <f>'прил 3'!J141</f>
        <v>407.4</v>
      </c>
      <c r="K409" s="52">
        <f>'прил 3'!K141</f>
        <v>503.4</v>
      </c>
      <c r="L409" s="52">
        <f>'прил 3'!L141</f>
        <v>519.29999999999995</v>
      </c>
    </row>
    <row r="410" spans="1:12" ht="36.6" customHeight="1">
      <c r="A410" s="219" t="s">
        <v>461</v>
      </c>
      <c r="B410" s="267" t="s">
        <v>152</v>
      </c>
      <c r="C410" s="45" t="s">
        <v>460</v>
      </c>
      <c r="D410" s="45"/>
      <c r="E410" s="45"/>
      <c r="F410" s="45"/>
      <c r="G410" s="45"/>
      <c r="H410" s="46"/>
      <c r="I410" s="46"/>
      <c r="J410" s="52">
        <f t="shared" ref="J410:L411" si="79">J411</f>
        <v>272.7</v>
      </c>
      <c r="K410" s="52">
        <f t="shared" si="79"/>
        <v>233.7</v>
      </c>
      <c r="L410" s="52">
        <f t="shared" si="79"/>
        <v>194.8</v>
      </c>
    </row>
    <row r="411" spans="1:12" ht="37.15" customHeight="1">
      <c r="A411" s="504" t="s">
        <v>472</v>
      </c>
      <c r="B411" s="267" t="s">
        <v>152</v>
      </c>
      <c r="C411" s="45" t="s">
        <v>460</v>
      </c>
      <c r="D411" s="45" t="s">
        <v>123</v>
      </c>
      <c r="E411" s="45"/>
      <c r="F411" s="45"/>
      <c r="G411" s="45"/>
      <c r="H411" s="46"/>
      <c r="I411" s="46"/>
      <c r="J411" s="52">
        <f t="shared" si="79"/>
        <v>272.7</v>
      </c>
      <c r="K411" s="52">
        <f t="shared" si="79"/>
        <v>233.7</v>
      </c>
      <c r="L411" s="52">
        <f t="shared" si="79"/>
        <v>194.8</v>
      </c>
    </row>
    <row r="412" spans="1:12" ht="51" customHeight="1">
      <c r="A412" s="232" t="s">
        <v>40</v>
      </c>
      <c r="B412" s="267" t="s">
        <v>152</v>
      </c>
      <c r="C412" s="45" t="s">
        <v>460</v>
      </c>
      <c r="D412" s="45" t="s">
        <v>123</v>
      </c>
      <c r="E412" s="45" t="s">
        <v>213</v>
      </c>
      <c r="F412" s="45"/>
      <c r="G412" s="45"/>
      <c r="H412" s="45"/>
      <c r="I412" s="45"/>
      <c r="J412" s="52">
        <f>J415</f>
        <v>272.7</v>
      </c>
      <c r="K412" s="52">
        <f>K415</f>
        <v>233.7</v>
      </c>
      <c r="L412" s="52">
        <f>L415</f>
        <v>194.8</v>
      </c>
    </row>
    <row r="413" spans="1:12" ht="35.450000000000003" customHeight="1">
      <c r="A413" s="1" t="s">
        <v>290</v>
      </c>
      <c r="B413" s="267" t="s">
        <v>152</v>
      </c>
      <c r="C413" s="45" t="s">
        <v>460</v>
      </c>
      <c r="D413" s="45" t="s">
        <v>123</v>
      </c>
      <c r="E413" s="45" t="s">
        <v>213</v>
      </c>
      <c r="F413" s="45" t="s">
        <v>288</v>
      </c>
      <c r="G413" s="45"/>
      <c r="H413" s="45"/>
      <c r="I413" s="45"/>
      <c r="J413" s="52">
        <f t="shared" ref="J413:L416" si="80">J414</f>
        <v>272.7</v>
      </c>
      <c r="K413" s="52">
        <f t="shared" si="80"/>
        <v>233.7</v>
      </c>
      <c r="L413" s="52">
        <f t="shared" si="80"/>
        <v>194.8</v>
      </c>
    </row>
    <row r="414" spans="1:12" ht="35.450000000000003" customHeight="1">
      <c r="A414" s="1" t="s">
        <v>291</v>
      </c>
      <c r="B414" s="267" t="s">
        <v>152</v>
      </c>
      <c r="C414" s="45" t="s">
        <v>460</v>
      </c>
      <c r="D414" s="45" t="s">
        <v>123</v>
      </c>
      <c r="E414" s="45" t="s">
        <v>213</v>
      </c>
      <c r="F414" s="45" t="s">
        <v>289</v>
      </c>
      <c r="G414" s="45"/>
      <c r="H414" s="45"/>
      <c r="I414" s="45"/>
      <c r="J414" s="52">
        <f t="shared" si="80"/>
        <v>272.7</v>
      </c>
      <c r="K414" s="52">
        <f t="shared" si="80"/>
        <v>233.7</v>
      </c>
      <c r="L414" s="52">
        <f t="shared" si="80"/>
        <v>194.8</v>
      </c>
    </row>
    <row r="415" spans="1:12" ht="25.15" customHeight="1">
      <c r="A415" s="122" t="s">
        <v>138</v>
      </c>
      <c r="B415" s="267" t="s">
        <v>152</v>
      </c>
      <c r="C415" s="45" t="s">
        <v>460</v>
      </c>
      <c r="D415" s="45" t="s">
        <v>123</v>
      </c>
      <c r="E415" s="45" t="s">
        <v>213</v>
      </c>
      <c r="F415" s="45" t="s">
        <v>289</v>
      </c>
      <c r="G415" s="45" t="s">
        <v>124</v>
      </c>
      <c r="H415" s="45"/>
      <c r="I415" s="45"/>
      <c r="J415" s="52">
        <f t="shared" si="80"/>
        <v>272.7</v>
      </c>
      <c r="K415" s="52">
        <f t="shared" si="80"/>
        <v>233.7</v>
      </c>
      <c r="L415" s="52">
        <f t="shared" si="80"/>
        <v>194.8</v>
      </c>
    </row>
    <row r="416" spans="1:12" ht="25.15" customHeight="1">
      <c r="A416" s="1" t="s">
        <v>166</v>
      </c>
      <c r="B416" s="267" t="s">
        <v>152</v>
      </c>
      <c r="C416" s="45" t="s">
        <v>460</v>
      </c>
      <c r="D416" s="45" t="s">
        <v>123</v>
      </c>
      <c r="E416" s="45" t="s">
        <v>213</v>
      </c>
      <c r="F416" s="45" t="s">
        <v>289</v>
      </c>
      <c r="G416" s="45" t="s">
        <v>124</v>
      </c>
      <c r="H416" s="45" t="s">
        <v>150</v>
      </c>
      <c r="I416" s="45"/>
      <c r="J416" s="52">
        <f t="shared" si="80"/>
        <v>272.7</v>
      </c>
      <c r="K416" s="52">
        <f t="shared" si="80"/>
        <v>233.7</v>
      </c>
      <c r="L416" s="52">
        <f t="shared" si="80"/>
        <v>194.8</v>
      </c>
    </row>
    <row r="417" spans="1:13" ht="25.15" customHeight="1">
      <c r="A417" s="242" t="s">
        <v>316</v>
      </c>
      <c r="B417" s="267" t="s">
        <v>152</v>
      </c>
      <c r="C417" s="45" t="s">
        <v>460</v>
      </c>
      <c r="D417" s="45" t="s">
        <v>123</v>
      </c>
      <c r="E417" s="45" t="s">
        <v>213</v>
      </c>
      <c r="F417" s="45" t="s">
        <v>289</v>
      </c>
      <c r="G417" s="45" t="s">
        <v>124</v>
      </c>
      <c r="H417" s="45" t="s">
        <v>150</v>
      </c>
      <c r="I417" s="45" t="s">
        <v>125</v>
      </c>
      <c r="J417" s="52">
        <f>'прил 3'!J147</f>
        <v>272.7</v>
      </c>
      <c r="K417" s="52">
        <f>'прил 3'!K147</f>
        <v>233.7</v>
      </c>
      <c r="L417" s="52">
        <f>'прил 3'!L147</f>
        <v>194.8</v>
      </c>
    </row>
    <row r="418" spans="1:13" s="121" customFormat="1" ht="52.9" customHeight="1">
      <c r="A418" s="3" t="s">
        <v>481</v>
      </c>
      <c r="B418" s="256">
        <v>13</v>
      </c>
      <c r="C418" s="119"/>
      <c r="D418" s="119"/>
      <c r="E418" s="119"/>
      <c r="F418" s="119"/>
      <c r="G418" s="254"/>
      <c r="H418" s="254"/>
      <c r="I418" s="254"/>
      <c r="J418" s="557">
        <f>J419+J426</f>
        <v>3008.76818</v>
      </c>
      <c r="K418" s="557">
        <f>K419+K426</f>
        <v>2003.5</v>
      </c>
      <c r="L418" s="557">
        <f>L419+L426</f>
        <v>2161.5</v>
      </c>
      <c r="M418" s="357"/>
    </row>
    <row r="419" spans="1:13" s="5" customFormat="1" ht="36" customHeight="1">
      <c r="A419" s="1" t="s">
        <v>23</v>
      </c>
      <c r="B419" s="134">
        <v>13</v>
      </c>
      <c r="C419" s="45" t="s">
        <v>89</v>
      </c>
      <c r="D419" s="45" t="s">
        <v>123</v>
      </c>
      <c r="E419" s="45"/>
      <c r="F419" s="45"/>
      <c r="G419" s="46"/>
      <c r="H419" s="46"/>
      <c r="I419" s="46"/>
      <c r="J419" s="47">
        <f>J423</f>
        <v>2104.2000000000003</v>
      </c>
      <c r="K419" s="47">
        <f>K423</f>
        <v>2003.5</v>
      </c>
      <c r="L419" s="47">
        <f>L423</f>
        <v>2161.5</v>
      </c>
      <c r="M419" s="351"/>
    </row>
    <row r="420" spans="1:13" s="5" customFormat="1" ht="162" customHeight="1">
      <c r="A420" s="226" t="s">
        <v>6</v>
      </c>
      <c r="B420" s="134">
        <v>13</v>
      </c>
      <c r="C420" s="45" t="s">
        <v>89</v>
      </c>
      <c r="D420" s="45" t="s">
        <v>123</v>
      </c>
      <c r="E420" s="45" t="s">
        <v>242</v>
      </c>
      <c r="F420" s="45"/>
      <c r="G420" s="46"/>
      <c r="H420" s="46"/>
      <c r="I420" s="46"/>
      <c r="J420" s="47">
        <f>J423</f>
        <v>2104.2000000000003</v>
      </c>
      <c r="K420" s="47">
        <f>K423</f>
        <v>2003.5</v>
      </c>
      <c r="L420" s="47">
        <f>L423</f>
        <v>2161.5</v>
      </c>
      <c r="M420" s="351"/>
    </row>
    <row r="421" spans="1:13" s="5" customFormat="1" ht="25.15" customHeight="1">
      <c r="A421" s="117" t="s">
        <v>307</v>
      </c>
      <c r="B421" s="134">
        <v>13</v>
      </c>
      <c r="C421" s="45" t="s">
        <v>89</v>
      </c>
      <c r="D421" s="45" t="s">
        <v>123</v>
      </c>
      <c r="E421" s="45" t="s">
        <v>242</v>
      </c>
      <c r="F421" s="45" t="s">
        <v>306</v>
      </c>
      <c r="G421" s="46"/>
      <c r="H421" s="46"/>
      <c r="I421" s="46"/>
      <c r="J421" s="47">
        <f t="shared" ref="J421:L422" si="81">J422</f>
        <v>2104.2000000000003</v>
      </c>
      <c r="K421" s="47">
        <f t="shared" si="81"/>
        <v>2003.5</v>
      </c>
      <c r="L421" s="47">
        <f t="shared" si="81"/>
        <v>2161.5</v>
      </c>
      <c r="M421" s="351"/>
    </row>
    <row r="422" spans="1:13" s="5" customFormat="1" ht="25.15" customHeight="1">
      <c r="A422" s="1" t="s">
        <v>106</v>
      </c>
      <c r="B422" s="134">
        <v>13</v>
      </c>
      <c r="C422" s="45" t="s">
        <v>89</v>
      </c>
      <c r="D422" s="45" t="s">
        <v>123</v>
      </c>
      <c r="E422" s="45" t="s">
        <v>242</v>
      </c>
      <c r="F422" s="45" t="s">
        <v>105</v>
      </c>
      <c r="G422" s="46"/>
      <c r="H422" s="46"/>
      <c r="I422" s="46"/>
      <c r="J422" s="47">
        <f t="shared" si="81"/>
        <v>2104.2000000000003</v>
      </c>
      <c r="K422" s="47">
        <f t="shared" si="81"/>
        <v>2003.5</v>
      </c>
      <c r="L422" s="47">
        <f t="shared" si="81"/>
        <v>2161.5</v>
      </c>
      <c r="M422" s="351"/>
    </row>
    <row r="423" spans="1:13" ht="25.15" customHeight="1">
      <c r="A423" s="1" t="s">
        <v>138</v>
      </c>
      <c r="B423" s="134">
        <v>13</v>
      </c>
      <c r="C423" s="45" t="s">
        <v>89</v>
      </c>
      <c r="D423" s="45" t="s">
        <v>123</v>
      </c>
      <c r="E423" s="45" t="s">
        <v>242</v>
      </c>
      <c r="F423" s="45" t="s">
        <v>105</v>
      </c>
      <c r="G423" s="45" t="s">
        <v>124</v>
      </c>
      <c r="H423" s="45"/>
      <c r="I423" s="45"/>
      <c r="J423" s="52">
        <f>J425</f>
        <v>2104.2000000000003</v>
      </c>
      <c r="K423" s="52">
        <f>K425</f>
        <v>2003.5</v>
      </c>
      <c r="L423" s="52">
        <f>L425</f>
        <v>2161.5</v>
      </c>
    </row>
    <row r="424" spans="1:13" ht="25.15" customHeight="1">
      <c r="A424" s="1" t="s">
        <v>162</v>
      </c>
      <c r="B424" s="134">
        <v>13</v>
      </c>
      <c r="C424" s="45" t="s">
        <v>89</v>
      </c>
      <c r="D424" s="45" t="s">
        <v>123</v>
      </c>
      <c r="E424" s="45" t="s">
        <v>242</v>
      </c>
      <c r="F424" s="45" t="s">
        <v>105</v>
      </c>
      <c r="G424" s="45" t="s">
        <v>124</v>
      </c>
      <c r="H424" s="45" t="s">
        <v>152</v>
      </c>
      <c r="I424" s="45"/>
      <c r="J424" s="52">
        <f>J425</f>
        <v>2104.2000000000003</v>
      </c>
      <c r="K424" s="52">
        <f>K425</f>
        <v>2003.5</v>
      </c>
      <c r="L424" s="52">
        <f>L425</f>
        <v>2161.5</v>
      </c>
    </row>
    <row r="425" spans="1:13" ht="34.9" customHeight="1">
      <c r="A425" s="241" t="s">
        <v>317</v>
      </c>
      <c r="B425" s="134">
        <v>13</v>
      </c>
      <c r="C425" s="45" t="s">
        <v>89</v>
      </c>
      <c r="D425" s="45" t="s">
        <v>123</v>
      </c>
      <c r="E425" s="45" t="s">
        <v>242</v>
      </c>
      <c r="F425" s="45" t="s">
        <v>105</v>
      </c>
      <c r="G425" s="45" t="s">
        <v>124</v>
      </c>
      <c r="H425" s="45" t="s">
        <v>152</v>
      </c>
      <c r="I425" s="45" t="s">
        <v>128</v>
      </c>
      <c r="J425" s="52">
        <f>'прил 3'!J297</f>
        <v>2104.2000000000003</v>
      </c>
      <c r="K425" s="52">
        <f>'прил 3'!K297</f>
        <v>2003.5</v>
      </c>
      <c r="L425" s="52">
        <f>'прил 3'!L297</f>
        <v>2161.5</v>
      </c>
    </row>
    <row r="426" spans="1:13" ht="41.45" customHeight="1">
      <c r="A426" s="504" t="s">
        <v>515</v>
      </c>
      <c r="B426" s="134">
        <v>13</v>
      </c>
      <c r="C426" s="45" t="s">
        <v>89</v>
      </c>
      <c r="D426" s="45" t="s">
        <v>148</v>
      </c>
      <c r="E426" s="45"/>
      <c r="F426" s="45"/>
      <c r="G426" s="45"/>
      <c r="H426" s="45"/>
      <c r="I426" s="45"/>
      <c r="J426" s="52">
        <f>J427</f>
        <v>904.56817999999998</v>
      </c>
      <c r="K426" s="52">
        <f>K427</f>
        <v>0</v>
      </c>
      <c r="L426" s="52">
        <f>L427</f>
        <v>0</v>
      </c>
    </row>
    <row r="427" spans="1:13" s="5" customFormat="1" ht="40.9" customHeight="1">
      <c r="A427" s="331" t="s">
        <v>503</v>
      </c>
      <c r="B427" s="134">
        <v>13</v>
      </c>
      <c r="C427" s="45" t="s">
        <v>89</v>
      </c>
      <c r="D427" s="45" t="s">
        <v>148</v>
      </c>
      <c r="E427" s="119" t="s">
        <v>504</v>
      </c>
      <c r="F427" s="45"/>
      <c r="G427" s="46"/>
      <c r="H427" s="46"/>
      <c r="I427" s="46"/>
      <c r="J427" s="47">
        <f>J430</f>
        <v>904.56817999999998</v>
      </c>
      <c r="K427" s="47">
        <f>K430</f>
        <v>0</v>
      </c>
      <c r="L427" s="47">
        <f>L430</f>
        <v>0</v>
      </c>
      <c r="M427" s="351"/>
    </row>
    <row r="428" spans="1:13" s="5" customFormat="1" ht="32.450000000000003" customHeight="1">
      <c r="A428" s="219" t="s">
        <v>290</v>
      </c>
      <c r="B428" s="134">
        <v>13</v>
      </c>
      <c r="C428" s="45" t="s">
        <v>89</v>
      </c>
      <c r="D428" s="45" t="s">
        <v>148</v>
      </c>
      <c r="E428" s="119" t="s">
        <v>504</v>
      </c>
      <c r="F428" s="45" t="s">
        <v>288</v>
      </c>
      <c r="G428" s="46"/>
      <c r="H428" s="46"/>
      <c r="I428" s="46"/>
      <c r="J428" s="47">
        <f t="shared" ref="J428:L429" si="82">J429</f>
        <v>904.56817999999998</v>
      </c>
      <c r="K428" s="47">
        <f t="shared" si="82"/>
        <v>0</v>
      </c>
      <c r="L428" s="47">
        <f t="shared" si="82"/>
        <v>0</v>
      </c>
      <c r="M428" s="351"/>
    </row>
    <row r="429" spans="1:13" s="5" customFormat="1" ht="33.6" customHeight="1">
      <c r="A429" s="219" t="s">
        <v>291</v>
      </c>
      <c r="B429" s="134">
        <v>13</v>
      </c>
      <c r="C429" s="45" t="s">
        <v>89</v>
      </c>
      <c r="D429" s="45" t="s">
        <v>148</v>
      </c>
      <c r="E429" s="119" t="s">
        <v>504</v>
      </c>
      <c r="F429" s="45" t="s">
        <v>289</v>
      </c>
      <c r="G429" s="46"/>
      <c r="H429" s="46"/>
      <c r="I429" s="46"/>
      <c r="J429" s="47">
        <f t="shared" si="82"/>
        <v>904.56817999999998</v>
      </c>
      <c r="K429" s="47">
        <f t="shared" si="82"/>
        <v>0</v>
      </c>
      <c r="L429" s="47">
        <f t="shared" si="82"/>
        <v>0</v>
      </c>
      <c r="M429" s="351"/>
    </row>
    <row r="430" spans="1:13" ht="25.15" customHeight="1">
      <c r="A430" s="1" t="s">
        <v>138</v>
      </c>
      <c r="B430" s="134">
        <v>13</v>
      </c>
      <c r="C430" s="45" t="s">
        <v>89</v>
      </c>
      <c r="D430" s="45" t="s">
        <v>148</v>
      </c>
      <c r="E430" s="119" t="s">
        <v>504</v>
      </c>
      <c r="F430" s="45" t="s">
        <v>289</v>
      </c>
      <c r="G430" s="45" t="s">
        <v>124</v>
      </c>
      <c r="H430" s="45"/>
      <c r="I430" s="45"/>
      <c r="J430" s="52">
        <f>J432</f>
        <v>904.56817999999998</v>
      </c>
      <c r="K430" s="52">
        <f>K432</f>
        <v>0</v>
      </c>
      <c r="L430" s="52">
        <f>L432</f>
        <v>0</v>
      </c>
    </row>
    <row r="431" spans="1:13" ht="25.15" customHeight="1">
      <c r="A431" s="1" t="s">
        <v>502</v>
      </c>
      <c r="B431" s="134">
        <v>13</v>
      </c>
      <c r="C431" s="45" t="s">
        <v>89</v>
      </c>
      <c r="D431" s="45" t="s">
        <v>148</v>
      </c>
      <c r="E431" s="119" t="s">
        <v>504</v>
      </c>
      <c r="F431" s="45" t="s">
        <v>289</v>
      </c>
      <c r="G431" s="45" t="s">
        <v>124</v>
      </c>
      <c r="H431" s="45" t="s">
        <v>153</v>
      </c>
      <c r="I431" s="45"/>
      <c r="J431" s="52">
        <f>J432</f>
        <v>904.56817999999998</v>
      </c>
      <c r="K431" s="52">
        <f>K432</f>
        <v>0</v>
      </c>
      <c r="L431" s="52">
        <f>L432</f>
        <v>0</v>
      </c>
    </row>
    <row r="432" spans="1:13" ht="21" customHeight="1">
      <c r="A432" s="242" t="s">
        <v>316</v>
      </c>
      <c r="B432" s="134">
        <v>13</v>
      </c>
      <c r="C432" s="45" t="s">
        <v>89</v>
      </c>
      <c r="D432" s="45" t="s">
        <v>148</v>
      </c>
      <c r="E432" s="119" t="s">
        <v>504</v>
      </c>
      <c r="F432" s="45" t="s">
        <v>289</v>
      </c>
      <c r="G432" s="45" t="s">
        <v>124</v>
      </c>
      <c r="H432" s="45" t="s">
        <v>153</v>
      </c>
      <c r="I432" s="45" t="s">
        <v>125</v>
      </c>
      <c r="J432" s="52">
        <f>'прил 3'!J153</f>
        <v>904.56817999999998</v>
      </c>
      <c r="K432" s="52">
        <f>'прил 3'!K153</f>
        <v>0</v>
      </c>
      <c r="L432" s="52">
        <f>'прил 3'!L153</f>
        <v>0</v>
      </c>
    </row>
    <row r="433" spans="1:13" s="116" customFormat="1" ht="49.15" customHeight="1">
      <c r="A433" s="3" t="s">
        <v>245</v>
      </c>
      <c r="B433" s="119" t="s">
        <v>88</v>
      </c>
      <c r="C433" s="119"/>
      <c r="D433" s="119"/>
      <c r="E433" s="119"/>
      <c r="F433" s="119"/>
      <c r="G433" s="119"/>
      <c r="H433" s="119"/>
      <c r="I433" s="119"/>
      <c r="J433" s="120">
        <f>J434+J458+J466</f>
        <v>4939.0999999999995</v>
      </c>
      <c r="K433" s="120">
        <f>K434+K458+K466</f>
        <v>3117.3999999999996</v>
      </c>
      <c r="L433" s="120">
        <f>L434+L458+L466</f>
        <v>3117.3999999999996</v>
      </c>
      <c r="M433" s="353"/>
    </row>
    <row r="434" spans="1:13" ht="25.15" customHeight="1">
      <c r="A434" s="111" t="s">
        <v>25</v>
      </c>
      <c r="B434" s="45" t="s">
        <v>88</v>
      </c>
      <c r="C434" s="45" t="s">
        <v>112</v>
      </c>
      <c r="D434" s="119"/>
      <c r="E434" s="119"/>
      <c r="F434" s="119"/>
      <c r="G434" s="119"/>
      <c r="H434" s="119"/>
      <c r="I434" s="119"/>
      <c r="J434" s="52">
        <f>J435</f>
        <v>3450.7999999999997</v>
      </c>
      <c r="K434" s="52">
        <f>K435</f>
        <v>3074.7999999999997</v>
      </c>
      <c r="L434" s="52">
        <f>L435</f>
        <v>3074.7999999999997</v>
      </c>
      <c r="M434" s="352"/>
    </row>
    <row r="435" spans="1:13" ht="49.5" customHeight="1">
      <c r="A435" s="111" t="s">
        <v>24</v>
      </c>
      <c r="B435" s="45" t="s">
        <v>88</v>
      </c>
      <c r="C435" s="45" t="s">
        <v>112</v>
      </c>
      <c r="D435" s="46" t="s">
        <v>123</v>
      </c>
      <c r="E435" s="45"/>
      <c r="F435" s="119"/>
      <c r="G435" s="119"/>
      <c r="H435" s="119"/>
      <c r="I435" s="119"/>
      <c r="J435" s="52">
        <f>J436+J442</f>
        <v>3450.7999999999997</v>
      </c>
      <c r="K435" s="52">
        <f>K436+K442</f>
        <v>3074.7999999999997</v>
      </c>
      <c r="L435" s="52">
        <f>L436+L442</f>
        <v>3074.7999999999997</v>
      </c>
      <c r="M435" s="352"/>
    </row>
    <row r="436" spans="1:13" s="5" customFormat="1" ht="25.15" customHeight="1">
      <c r="A436" s="227" t="s">
        <v>355</v>
      </c>
      <c r="B436" s="45" t="s">
        <v>88</v>
      </c>
      <c r="C436" s="45" t="s">
        <v>112</v>
      </c>
      <c r="D436" s="46" t="s">
        <v>123</v>
      </c>
      <c r="E436" s="45" t="s">
        <v>170</v>
      </c>
      <c r="F436" s="45"/>
      <c r="G436" s="46"/>
      <c r="H436" s="46"/>
      <c r="I436" s="46"/>
      <c r="J436" s="47">
        <f>J439</f>
        <v>3109.2</v>
      </c>
      <c r="K436" s="47">
        <f>K439</f>
        <v>2933.2</v>
      </c>
      <c r="L436" s="47">
        <f>L439</f>
        <v>2933.2</v>
      </c>
      <c r="M436" s="351"/>
    </row>
    <row r="437" spans="1:13" s="5" customFormat="1" ht="51.6" customHeight="1">
      <c r="A437" s="109" t="s">
        <v>286</v>
      </c>
      <c r="B437" s="45" t="s">
        <v>88</v>
      </c>
      <c r="C437" s="45" t="s">
        <v>112</v>
      </c>
      <c r="D437" s="46" t="s">
        <v>123</v>
      </c>
      <c r="E437" s="45" t="s">
        <v>170</v>
      </c>
      <c r="F437" s="45" t="s">
        <v>285</v>
      </c>
      <c r="G437" s="46"/>
      <c r="H437" s="46"/>
      <c r="I437" s="46"/>
      <c r="J437" s="47">
        <f t="shared" ref="J437:L438" si="83">J438</f>
        <v>3109.2</v>
      </c>
      <c r="K437" s="47">
        <f t="shared" si="83"/>
        <v>2933.2</v>
      </c>
      <c r="L437" s="47">
        <f t="shared" si="83"/>
        <v>2933.2</v>
      </c>
      <c r="M437" s="351"/>
    </row>
    <row r="438" spans="1:13" s="5" customFormat="1" ht="22.15" customHeight="1">
      <c r="A438" s="109" t="s">
        <v>287</v>
      </c>
      <c r="B438" s="45" t="s">
        <v>88</v>
      </c>
      <c r="C438" s="45" t="s">
        <v>112</v>
      </c>
      <c r="D438" s="46" t="s">
        <v>123</v>
      </c>
      <c r="E438" s="45" t="s">
        <v>170</v>
      </c>
      <c r="F438" s="45" t="s">
        <v>284</v>
      </c>
      <c r="G438" s="46"/>
      <c r="H438" s="46"/>
      <c r="I438" s="46"/>
      <c r="J438" s="47">
        <f t="shared" si="83"/>
        <v>3109.2</v>
      </c>
      <c r="K438" s="47">
        <f t="shared" si="83"/>
        <v>2933.2</v>
      </c>
      <c r="L438" s="47">
        <f t="shared" si="83"/>
        <v>2933.2</v>
      </c>
      <c r="M438" s="351"/>
    </row>
    <row r="439" spans="1:13" s="5" customFormat="1" ht="25.15" customHeight="1">
      <c r="A439" s="115" t="s">
        <v>121</v>
      </c>
      <c r="B439" s="45" t="s">
        <v>88</v>
      </c>
      <c r="C439" s="45" t="s">
        <v>112</v>
      </c>
      <c r="D439" s="46" t="s">
        <v>123</v>
      </c>
      <c r="E439" s="45" t="s">
        <v>170</v>
      </c>
      <c r="F439" s="45" t="s">
        <v>284</v>
      </c>
      <c r="G439" s="46" t="s">
        <v>123</v>
      </c>
      <c r="H439" s="46"/>
      <c r="I439" s="46"/>
      <c r="J439" s="47">
        <f t="shared" ref="J439:L440" si="84">J440</f>
        <v>3109.2</v>
      </c>
      <c r="K439" s="47">
        <f t="shared" si="84"/>
        <v>2933.2</v>
      </c>
      <c r="L439" s="47">
        <f t="shared" si="84"/>
        <v>2933.2</v>
      </c>
      <c r="M439" s="351"/>
    </row>
    <row r="440" spans="1:13" s="5" customFormat="1" ht="32.450000000000003" customHeight="1">
      <c r="A440" s="115" t="s">
        <v>200</v>
      </c>
      <c r="B440" s="45" t="s">
        <v>88</v>
      </c>
      <c r="C440" s="45" t="s">
        <v>112</v>
      </c>
      <c r="D440" s="46" t="s">
        <v>123</v>
      </c>
      <c r="E440" s="45" t="s">
        <v>170</v>
      </c>
      <c r="F440" s="45" t="s">
        <v>284</v>
      </c>
      <c r="G440" s="46" t="s">
        <v>123</v>
      </c>
      <c r="H440" s="46" t="s">
        <v>96</v>
      </c>
      <c r="I440" s="46"/>
      <c r="J440" s="47">
        <f t="shared" si="84"/>
        <v>3109.2</v>
      </c>
      <c r="K440" s="47">
        <f t="shared" si="84"/>
        <v>2933.2</v>
      </c>
      <c r="L440" s="47">
        <f t="shared" si="84"/>
        <v>2933.2</v>
      </c>
      <c r="M440" s="351"/>
    </row>
    <row r="441" spans="1:13" s="5" customFormat="1" ht="36" customHeight="1">
      <c r="A441" s="241" t="s">
        <v>317</v>
      </c>
      <c r="B441" s="45" t="s">
        <v>88</v>
      </c>
      <c r="C441" s="45" t="s">
        <v>112</v>
      </c>
      <c r="D441" s="46" t="s">
        <v>123</v>
      </c>
      <c r="E441" s="45" t="s">
        <v>170</v>
      </c>
      <c r="F441" s="45" t="s">
        <v>284</v>
      </c>
      <c r="G441" s="46" t="s">
        <v>123</v>
      </c>
      <c r="H441" s="46" t="s">
        <v>96</v>
      </c>
      <c r="I441" s="46" t="s">
        <v>128</v>
      </c>
      <c r="J441" s="47">
        <f>'прил 3'!J256</f>
        <v>3109.2</v>
      </c>
      <c r="K441" s="47">
        <f>'прил 3'!K256</f>
        <v>2933.2</v>
      </c>
      <c r="L441" s="47">
        <f>'прил 3'!L256</f>
        <v>2933.2</v>
      </c>
      <c r="M441" s="351"/>
    </row>
    <row r="442" spans="1:13" s="5" customFormat="1" ht="36.75" customHeight="1">
      <c r="A442" s="139" t="s">
        <v>356</v>
      </c>
      <c r="B442" s="45" t="s">
        <v>88</v>
      </c>
      <c r="C442" s="45" t="s">
        <v>112</v>
      </c>
      <c r="D442" s="46" t="s">
        <v>123</v>
      </c>
      <c r="E442" s="45" t="s">
        <v>171</v>
      </c>
      <c r="F442" s="45"/>
      <c r="G442" s="46"/>
      <c r="H442" s="46"/>
      <c r="I442" s="46"/>
      <c r="J442" s="47">
        <f>J447+J448+J453</f>
        <v>341.6</v>
      </c>
      <c r="K442" s="47">
        <f>K447+K448+K453</f>
        <v>141.6</v>
      </c>
      <c r="L442" s="47">
        <f>L447+L448+L453</f>
        <v>141.6</v>
      </c>
      <c r="M442" s="351"/>
    </row>
    <row r="443" spans="1:13" s="5" customFormat="1" ht="51.6" customHeight="1">
      <c r="A443" s="109" t="s">
        <v>286</v>
      </c>
      <c r="B443" s="45" t="s">
        <v>88</v>
      </c>
      <c r="C443" s="45" t="s">
        <v>112</v>
      </c>
      <c r="D443" s="46" t="s">
        <v>123</v>
      </c>
      <c r="E443" s="45" t="s">
        <v>171</v>
      </c>
      <c r="F443" s="45" t="s">
        <v>285</v>
      </c>
      <c r="G443" s="46"/>
      <c r="H443" s="46"/>
      <c r="I443" s="46"/>
      <c r="J443" s="47">
        <f t="shared" ref="J443:L444" si="85">J444</f>
        <v>1.5</v>
      </c>
      <c r="K443" s="47">
        <f t="shared" si="85"/>
        <v>1.5</v>
      </c>
      <c r="L443" s="47">
        <f t="shared" si="85"/>
        <v>1.5</v>
      </c>
      <c r="M443" s="351"/>
    </row>
    <row r="444" spans="1:13" s="5" customFormat="1" ht="22.15" customHeight="1">
      <c r="A444" s="109" t="s">
        <v>287</v>
      </c>
      <c r="B444" s="45" t="s">
        <v>88</v>
      </c>
      <c r="C444" s="45" t="s">
        <v>112</v>
      </c>
      <c r="D444" s="46" t="s">
        <v>123</v>
      </c>
      <c r="E444" s="45" t="s">
        <v>171</v>
      </c>
      <c r="F444" s="45" t="s">
        <v>284</v>
      </c>
      <c r="G444" s="46"/>
      <c r="H444" s="46"/>
      <c r="I444" s="46"/>
      <c r="J444" s="47">
        <f t="shared" si="85"/>
        <v>1.5</v>
      </c>
      <c r="K444" s="47">
        <f t="shared" si="85"/>
        <v>1.5</v>
      </c>
      <c r="L444" s="47">
        <f t="shared" si="85"/>
        <v>1.5</v>
      </c>
      <c r="M444" s="351"/>
    </row>
    <row r="445" spans="1:13" s="5" customFormat="1" ht="25.15" customHeight="1">
      <c r="A445" s="115" t="s">
        <v>121</v>
      </c>
      <c r="B445" s="45" t="s">
        <v>88</v>
      </c>
      <c r="C445" s="45" t="s">
        <v>112</v>
      </c>
      <c r="D445" s="46" t="s">
        <v>123</v>
      </c>
      <c r="E445" s="45" t="s">
        <v>171</v>
      </c>
      <c r="F445" s="45" t="s">
        <v>284</v>
      </c>
      <c r="G445" s="46" t="s">
        <v>123</v>
      </c>
      <c r="H445" s="46"/>
      <c r="I445" s="46"/>
      <c r="J445" s="47">
        <f t="shared" ref="J445:L446" si="86">J446</f>
        <v>1.5</v>
      </c>
      <c r="K445" s="47">
        <f t="shared" si="86"/>
        <v>1.5</v>
      </c>
      <c r="L445" s="47">
        <f t="shared" si="86"/>
        <v>1.5</v>
      </c>
      <c r="M445" s="351"/>
    </row>
    <row r="446" spans="1:13" s="5" customFormat="1" ht="32.450000000000003" customHeight="1">
      <c r="A446" s="115" t="s">
        <v>200</v>
      </c>
      <c r="B446" s="45" t="s">
        <v>88</v>
      </c>
      <c r="C446" s="45" t="s">
        <v>112</v>
      </c>
      <c r="D446" s="46" t="s">
        <v>123</v>
      </c>
      <c r="E446" s="45" t="s">
        <v>171</v>
      </c>
      <c r="F446" s="45" t="s">
        <v>284</v>
      </c>
      <c r="G446" s="46" t="s">
        <v>123</v>
      </c>
      <c r="H446" s="46" t="s">
        <v>96</v>
      </c>
      <c r="I446" s="46"/>
      <c r="J446" s="47">
        <f t="shared" si="86"/>
        <v>1.5</v>
      </c>
      <c r="K446" s="47">
        <f t="shared" si="86"/>
        <v>1.5</v>
      </c>
      <c r="L446" s="47">
        <f t="shared" si="86"/>
        <v>1.5</v>
      </c>
      <c r="M446" s="351"/>
    </row>
    <row r="447" spans="1:13" s="5" customFormat="1" ht="38.450000000000003" customHeight="1">
      <c r="A447" s="241" t="s">
        <v>317</v>
      </c>
      <c r="B447" s="45" t="s">
        <v>88</v>
      </c>
      <c r="C447" s="45" t="s">
        <v>112</v>
      </c>
      <c r="D447" s="46" t="s">
        <v>87</v>
      </c>
      <c r="E447" s="45" t="s">
        <v>171</v>
      </c>
      <c r="F447" s="45" t="s">
        <v>284</v>
      </c>
      <c r="G447" s="46" t="s">
        <v>123</v>
      </c>
      <c r="H447" s="46" t="s">
        <v>96</v>
      </c>
      <c r="I447" s="46" t="s">
        <v>128</v>
      </c>
      <c r="J447" s="252">
        <f>'прил 3'!J261</f>
        <v>1.5</v>
      </c>
      <c r="K447" s="252">
        <f>'прил 3'!K261</f>
        <v>1.5</v>
      </c>
      <c r="L447" s="252">
        <f>'прил 3'!L261</f>
        <v>1.5</v>
      </c>
      <c r="M447" s="351"/>
    </row>
    <row r="448" spans="1:13" s="5" customFormat="1" ht="39" customHeight="1">
      <c r="A448" s="1" t="s">
        <v>290</v>
      </c>
      <c r="B448" s="45" t="s">
        <v>88</v>
      </c>
      <c r="C448" s="45" t="s">
        <v>112</v>
      </c>
      <c r="D448" s="46" t="s">
        <v>123</v>
      </c>
      <c r="E448" s="45" t="s">
        <v>171</v>
      </c>
      <c r="F448" s="45" t="s">
        <v>288</v>
      </c>
      <c r="G448" s="46"/>
      <c r="H448" s="46"/>
      <c r="I448" s="46"/>
      <c r="J448" s="47">
        <f t="shared" ref="J448:L449" si="87">J449</f>
        <v>336.1</v>
      </c>
      <c r="K448" s="47">
        <f t="shared" si="87"/>
        <v>136.1</v>
      </c>
      <c r="L448" s="47">
        <f t="shared" si="87"/>
        <v>136.1</v>
      </c>
      <c r="M448" s="351"/>
    </row>
    <row r="449" spans="1:13" s="5" customFormat="1" ht="36.6" customHeight="1">
      <c r="A449" s="1" t="s">
        <v>291</v>
      </c>
      <c r="B449" s="45" t="s">
        <v>88</v>
      </c>
      <c r="C449" s="45" t="s">
        <v>112</v>
      </c>
      <c r="D449" s="46" t="s">
        <v>123</v>
      </c>
      <c r="E449" s="45" t="s">
        <v>171</v>
      </c>
      <c r="F449" s="45" t="s">
        <v>289</v>
      </c>
      <c r="G449" s="46"/>
      <c r="H449" s="46"/>
      <c r="I449" s="46"/>
      <c r="J449" s="47">
        <f t="shared" si="87"/>
        <v>336.1</v>
      </c>
      <c r="K449" s="47">
        <f t="shared" si="87"/>
        <v>136.1</v>
      </c>
      <c r="L449" s="47">
        <f t="shared" si="87"/>
        <v>136.1</v>
      </c>
      <c r="M449" s="351"/>
    </row>
    <row r="450" spans="1:13" s="5" customFormat="1" ht="25.15" customHeight="1">
      <c r="A450" s="115" t="s">
        <v>121</v>
      </c>
      <c r="B450" s="45" t="s">
        <v>88</v>
      </c>
      <c r="C450" s="45" t="s">
        <v>112</v>
      </c>
      <c r="D450" s="46" t="s">
        <v>123</v>
      </c>
      <c r="E450" s="45" t="s">
        <v>171</v>
      </c>
      <c r="F450" s="45" t="s">
        <v>289</v>
      </c>
      <c r="G450" s="46" t="s">
        <v>123</v>
      </c>
      <c r="H450" s="46"/>
      <c r="I450" s="46"/>
      <c r="J450" s="47">
        <f t="shared" ref="J450:L451" si="88">J451</f>
        <v>336.1</v>
      </c>
      <c r="K450" s="47">
        <f t="shared" si="88"/>
        <v>136.1</v>
      </c>
      <c r="L450" s="47">
        <f t="shared" si="88"/>
        <v>136.1</v>
      </c>
      <c r="M450" s="351"/>
    </row>
    <row r="451" spans="1:13" s="5" customFormat="1" ht="35.450000000000003" customHeight="1">
      <c r="A451" s="115" t="s">
        <v>200</v>
      </c>
      <c r="B451" s="45" t="s">
        <v>88</v>
      </c>
      <c r="C451" s="45" t="s">
        <v>112</v>
      </c>
      <c r="D451" s="46" t="s">
        <v>123</v>
      </c>
      <c r="E451" s="45" t="s">
        <v>171</v>
      </c>
      <c r="F451" s="45" t="s">
        <v>289</v>
      </c>
      <c r="G451" s="46" t="s">
        <v>123</v>
      </c>
      <c r="H451" s="46" t="s">
        <v>96</v>
      </c>
      <c r="I451" s="46"/>
      <c r="J451" s="47">
        <f t="shared" si="88"/>
        <v>336.1</v>
      </c>
      <c r="K451" s="47">
        <f t="shared" si="88"/>
        <v>136.1</v>
      </c>
      <c r="L451" s="47">
        <f t="shared" si="88"/>
        <v>136.1</v>
      </c>
      <c r="M451" s="351"/>
    </row>
    <row r="452" spans="1:13" s="5" customFormat="1" ht="34.9" customHeight="1">
      <c r="A452" s="241" t="s">
        <v>317</v>
      </c>
      <c r="B452" s="45" t="s">
        <v>88</v>
      </c>
      <c r="C452" s="45" t="s">
        <v>112</v>
      </c>
      <c r="D452" s="46" t="s">
        <v>87</v>
      </c>
      <c r="E452" s="45" t="s">
        <v>171</v>
      </c>
      <c r="F452" s="45" t="s">
        <v>289</v>
      </c>
      <c r="G452" s="46" t="s">
        <v>123</v>
      </c>
      <c r="H452" s="46" t="s">
        <v>96</v>
      </c>
      <c r="I452" s="46" t="s">
        <v>128</v>
      </c>
      <c r="J452" s="47">
        <f>'прил 3'!J263</f>
        <v>336.1</v>
      </c>
      <c r="K452" s="47">
        <f>'прил 3'!K263</f>
        <v>136.1</v>
      </c>
      <c r="L452" s="47">
        <f>'прил 3'!L263</f>
        <v>136.1</v>
      </c>
      <c r="M452" s="351"/>
    </row>
    <row r="453" spans="1:13" s="5" customFormat="1" ht="25.15" customHeight="1">
      <c r="A453" s="1" t="s">
        <v>294</v>
      </c>
      <c r="B453" s="45" t="s">
        <v>88</v>
      </c>
      <c r="C453" s="45" t="s">
        <v>112</v>
      </c>
      <c r="D453" s="46" t="s">
        <v>123</v>
      </c>
      <c r="E453" s="45" t="s">
        <v>171</v>
      </c>
      <c r="F453" s="45" t="s">
        <v>292</v>
      </c>
      <c r="G453" s="46"/>
      <c r="H453" s="46"/>
      <c r="I453" s="46"/>
      <c r="J453" s="47">
        <f t="shared" ref="J453:L454" si="89">J454</f>
        <v>4</v>
      </c>
      <c r="K453" s="47">
        <f t="shared" si="89"/>
        <v>4</v>
      </c>
      <c r="L453" s="47">
        <f t="shared" si="89"/>
        <v>4</v>
      </c>
      <c r="M453" s="351"/>
    </row>
    <row r="454" spans="1:13" s="5" customFormat="1" ht="25.15" customHeight="1">
      <c r="A454" s="1" t="s">
        <v>295</v>
      </c>
      <c r="B454" s="45" t="s">
        <v>88</v>
      </c>
      <c r="C454" s="45" t="s">
        <v>112</v>
      </c>
      <c r="D454" s="46" t="s">
        <v>123</v>
      </c>
      <c r="E454" s="45" t="s">
        <v>171</v>
      </c>
      <c r="F454" s="45" t="s">
        <v>293</v>
      </c>
      <c r="G454" s="46"/>
      <c r="H454" s="46"/>
      <c r="I454" s="46"/>
      <c r="J454" s="47">
        <f t="shared" si="89"/>
        <v>4</v>
      </c>
      <c r="K454" s="47">
        <f t="shared" si="89"/>
        <v>4</v>
      </c>
      <c r="L454" s="47">
        <f t="shared" si="89"/>
        <v>4</v>
      </c>
      <c r="M454" s="351"/>
    </row>
    <row r="455" spans="1:13" s="5" customFormat="1" ht="25.15" customHeight="1">
      <c r="A455" s="115" t="s">
        <v>121</v>
      </c>
      <c r="B455" s="45" t="s">
        <v>88</v>
      </c>
      <c r="C455" s="45" t="s">
        <v>112</v>
      </c>
      <c r="D455" s="46" t="s">
        <v>123</v>
      </c>
      <c r="E455" s="45" t="s">
        <v>171</v>
      </c>
      <c r="F455" s="45" t="s">
        <v>293</v>
      </c>
      <c r="G455" s="46" t="s">
        <v>123</v>
      </c>
      <c r="H455" s="46"/>
      <c r="I455" s="46"/>
      <c r="J455" s="47">
        <f t="shared" ref="J455:L456" si="90">J456</f>
        <v>4</v>
      </c>
      <c r="K455" s="47">
        <f t="shared" si="90"/>
        <v>4</v>
      </c>
      <c r="L455" s="47">
        <f t="shared" si="90"/>
        <v>4</v>
      </c>
      <c r="M455" s="351"/>
    </row>
    <row r="456" spans="1:13" s="5" customFormat="1" ht="38.450000000000003" customHeight="1">
      <c r="A456" s="115" t="s">
        <v>200</v>
      </c>
      <c r="B456" s="45" t="s">
        <v>88</v>
      </c>
      <c r="C456" s="45" t="s">
        <v>112</v>
      </c>
      <c r="D456" s="46" t="s">
        <v>123</v>
      </c>
      <c r="E456" s="45" t="s">
        <v>171</v>
      </c>
      <c r="F456" s="45" t="s">
        <v>293</v>
      </c>
      <c r="G456" s="46" t="s">
        <v>123</v>
      </c>
      <c r="H456" s="46" t="s">
        <v>96</v>
      </c>
      <c r="I456" s="46"/>
      <c r="J456" s="47">
        <f t="shared" si="90"/>
        <v>4</v>
      </c>
      <c r="K456" s="47">
        <f t="shared" si="90"/>
        <v>4</v>
      </c>
      <c r="L456" s="47">
        <f t="shared" si="90"/>
        <v>4</v>
      </c>
      <c r="M456" s="351"/>
    </row>
    <row r="457" spans="1:13" s="5" customFormat="1" ht="33" customHeight="1">
      <c r="A457" s="241" t="s">
        <v>317</v>
      </c>
      <c r="B457" s="45" t="s">
        <v>88</v>
      </c>
      <c r="C457" s="45" t="s">
        <v>112</v>
      </c>
      <c r="D457" s="46" t="s">
        <v>87</v>
      </c>
      <c r="E457" s="45" t="s">
        <v>171</v>
      </c>
      <c r="F457" s="45" t="s">
        <v>293</v>
      </c>
      <c r="G457" s="46" t="s">
        <v>123</v>
      </c>
      <c r="H457" s="46" t="s">
        <v>96</v>
      </c>
      <c r="I457" s="46" t="s">
        <v>128</v>
      </c>
      <c r="J457" s="47">
        <f>'прил 3'!J265</f>
        <v>4</v>
      </c>
      <c r="K457" s="47">
        <f>'прил 3'!K265</f>
        <v>4</v>
      </c>
      <c r="L457" s="47">
        <f>'прил 3'!L265</f>
        <v>4</v>
      </c>
      <c r="M457" s="351"/>
    </row>
    <row r="458" spans="1:13" s="5" customFormat="1" ht="33" customHeight="1">
      <c r="A458" s="115" t="s">
        <v>207</v>
      </c>
      <c r="B458" s="134">
        <v>17</v>
      </c>
      <c r="C458" s="45" t="s">
        <v>113</v>
      </c>
      <c r="D458" s="46"/>
      <c r="E458" s="45"/>
      <c r="F458" s="45"/>
      <c r="G458" s="46"/>
      <c r="H458" s="46"/>
      <c r="I458" s="46"/>
      <c r="J458" s="52">
        <f>J463</f>
        <v>36</v>
      </c>
      <c r="K458" s="52">
        <f>K463</f>
        <v>36</v>
      </c>
      <c r="L458" s="52">
        <f>L463</f>
        <v>36</v>
      </c>
      <c r="M458" s="351"/>
    </row>
    <row r="459" spans="1:13" s="5" customFormat="1" ht="37.15" customHeight="1">
      <c r="A459" s="115" t="s">
        <v>208</v>
      </c>
      <c r="B459" s="134">
        <v>17</v>
      </c>
      <c r="C459" s="45" t="s">
        <v>113</v>
      </c>
      <c r="D459" s="45" t="s">
        <v>123</v>
      </c>
      <c r="E459" s="45"/>
      <c r="F459" s="45"/>
      <c r="G459" s="46"/>
      <c r="H459" s="46"/>
      <c r="I459" s="46"/>
      <c r="J459" s="52">
        <f>SUM(J460)</f>
        <v>36</v>
      </c>
      <c r="K459" s="52">
        <f>SUM(K460)</f>
        <v>36</v>
      </c>
      <c r="L459" s="52">
        <f>SUM(L460)</f>
        <v>36</v>
      </c>
      <c r="M459" s="351"/>
    </row>
    <row r="460" spans="1:13" ht="25.15" customHeight="1">
      <c r="A460" s="1" t="s">
        <v>134</v>
      </c>
      <c r="B460" s="134">
        <v>17</v>
      </c>
      <c r="C460" s="45" t="s">
        <v>113</v>
      </c>
      <c r="D460" s="45" t="s">
        <v>123</v>
      </c>
      <c r="E460" s="45" t="s">
        <v>192</v>
      </c>
      <c r="F460" s="45"/>
      <c r="G460" s="45"/>
      <c r="H460" s="45"/>
      <c r="I460" s="45"/>
      <c r="J460" s="52">
        <f>SUM(J463)</f>
        <v>36</v>
      </c>
      <c r="K460" s="52">
        <f>SUM(K463)</f>
        <v>36</v>
      </c>
      <c r="L460" s="52">
        <f>SUM(L463)</f>
        <v>36</v>
      </c>
    </row>
    <row r="461" spans="1:13" ht="25.15" customHeight="1">
      <c r="A461" s="1" t="s">
        <v>310</v>
      </c>
      <c r="B461" s="134">
        <v>17</v>
      </c>
      <c r="C461" s="45" t="s">
        <v>113</v>
      </c>
      <c r="D461" s="45" t="s">
        <v>123</v>
      </c>
      <c r="E461" s="45" t="s">
        <v>192</v>
      </c>
      <c r="F461" s="45" t="s">
        <v>309</v>
      </c>
      <c r="G461" s="45"/>
      <c r="H461" s="45"/>
      <c r="I461" s="45"/>
      <c r="J461" s="52">
        <f t="shared" ref="J461:L462" si="91">J462</f>
        <v>36</v>
      </c>
      <c r="K461" s="52">
        <f t="shared" si="91"/>
        <v>36</v>
      </c>
      <c r="L461" s="52">
        <f t="shared" si="91"/>
        <v>36</v>
      </c>
    </row>
    <row r="462" spans="1:13" ht="25.15" customHeight="1">
      <c r="A462" s="136" t="s">
        <v>266</v>
      </c>
      <c r="B462" s="134">
        <v>17</v>
      </c>
      <c r="C462" s="45" t="s">
        <v>113</v>
      </c>
      <c r="D462" s="45" t="s">
        <v>123</v>
      </c>
      <c r="E462" s="45" t="s">
        <v>192</v>
      </c>
      <c r="F462" s="45" t="s">
        <v>163</v>
      </c>
      <c r="G462" s="45"/>
      <c r="H462" s="45"/>
      <c r="I462" s="45"/>
      <c r="J462" s="52">
        <f t="shared" si="91"/>
        <v>36</v>
      </c>
      <c r="K462" s="52">
        <f t="shared" si="91"/>
        <v>36</v>
      </c>
      <c r="L462" s="52">
        <f t="shared" si="91"/>
        <v>36</v>
      </c>
    </row>
    <row r="463" spans="1:13" ht="25.15" customHeight="1">
      <c r="A463" s="1" t="s">
        <v>310</v>
      </c>
      <c r="B463" s="134">
        <v>17</v>
      </c>
      <c r="C463" s="45" t="s">
        <v>113</v>
      </c>
      <c r="D463" s="45" t="s">
        <v>123</v>
      </c>
      <c r="E463" s="45" t="s">
        <v>192</v>
      </c>
      <c r="F463" s="45" t="s">
        <v>163</v>
      </c>
      <c r="G463" s="45" t="s">
        <v>161</v>
      </c>
      <c r="H463" s="45"/>
      <c r="I463" s="45"/>
      <c r="J463" s="52">
        <f t="shared" ref="J463:L464" si="92">SUM(J464)</f>
        <v>36</v>
      </c>
      <c r="K463" s="52">
        <f t="shared" si="92"/>
        <v>36</v>
      </c>
      <c r="L463" s="52">
        <f t="shared" si="92"/>
        <v>36</v>
      </c>
    </row>
    <row r="464" spans="1:13" ht="25.15" customHeight="1">
      <c r="A464" s="1" t="s">
        <v>39</v>
      </c>
      <c r="B464" s="134">
        <v>17</v>
      </c>
      <c r="C464" s="45" t="s">
        <v>113</v>
      </c>
      <c r="D464" s="45" t="s">
        <v>123</v>
      </c>
      <c r="E464" s="45" t="s">
        <v>192</v>
      </c>
      <c r="F464" s="45" t="s">
        <v>163</v>
      </c>
      <c r="G464" s="45" t="s">
        <v>161</v>
      </c>
      <c r="H464" s="45" t="s">
        <v>123</v>
      </c>
      <c r="I464" s="45"/>
      <c r="J464" s="52">
        <f t="shared" si="92"/>
        <v>36</v>
      </c>
      <c r="K464" s="52">
        <f t="shared" si="92"/>
        <v>36</v>
      </c>
      <c r="L464" s="52">
        <f t="shared" si="92"/>
        <v>36</v>
      </c>
    </row>
    <row r="465" spans="1:13" ht="35.450000000000003" customHeight="1">
      <c r="A465" s="241" t="s">
        <v>317</v>
      </c>
      <c r="B465" s="134">
        <v>17</v>
      </c>
      <c r="C465" s="45" t="s">
        <v>113</v>
      </c>
      <c r="D465" s="45" t="s">
        <v>123</v>
      </c>
      <c r="E465" s="45" t="s">
        <v>192</v>
      </c>
      <c r="F465" s="45" t="s">
        <v>163</v>
      </c>
      <c r="G465" s="45" t="s">
        <v>161</v>
      </c>
      <c r="H465" s="45" t="s">
        <v>123</v>
      </c>
      <c r="I465" s="45" t="s">
        <v>128</v>
      </c>
      <c r="J465" s="52">
        <f>'прил 4'!I431</f>
        <v>36</v>
      </c>
      <c r="K465" s="52">
        <f>'прил 4'!J431</f>
        <v>36</v>
      </c>
      <c r="L465" s="52">
        <f>'прил 4'!K431</f>
        <v>36</v>
      </c>
    </row>
    <row r="466" spans="1:13" s="5" customFormat="1" ht="25.15" customHeight="1">
      <c r="A466" s="115" t="s">
        <v>225</v>
      </c>
      <c r="B466" s="134">
        <v>17</v>
      </c>
      <c r="C466" s="45" t="s">
        <v>90</v>
      </c>
      <c r="D466" s="46"/>
      <c r="E466" s="45"/>
      <c r="F466" s="45"/>
      <c r="G466" s="46"/>
      <c r="H466" s="46"/>
      <c r="I466" s="46"/>
      <c r="J466" s="47">
        <f>J467+J474</f>
        <v>1452.3</v>
      </c>
      <c r="K466" s="47">
        <f t="shared" ref="J466:L468" si="93">K467</f>
        <v>6.6</v>
      </c>
      <c r="L466" s="47">
        <f t="shared" si="93"/>
        <v>6.6</v>
      </c>
      <c r="M466" s="351"/>
    </row>
    <row r="467" spans="1:13" s="5" customFormat="1" ht="34.9" customHeight="1">
      <c r="A467" s="139" t="s">
        <v>226</v>
      </c>
      <c r="B467" s="134">
        <v>17</v>
      </c>
      <c r="C467" s="45" t="s">
        <v>90</v>
      </c>
      <c r="D467" s="45" t="s">
        <v>123</v>
      </c>
      <c r="E467" s="45"/>
      <c r="F467" s="45"/>
      <c r="G467" s="46"/>
      <c r="H467" s="46"/>
      <c r="I467" s="46"/>
      <c r="J467" s="47">
        <f t="shared" si="93"/>
        <v>6.6</v>
      </c>
      <c r="K467" s="47">
        <f t="shared" si="93"/>
        <v>6.6</v>
      </c>
      <c r="L467" s="47">
        <f t="shared" si="93"/>
        <v>6.6</v>
      </c>
      <c r="M467" s="351"/>
    </row>
    <row r="468" spans="1:13" s="5" customFormat="1" ht="21.6" customHeight="1">
      <c r="A468" s="1" t="s">
        <v>244</v>
      </c>
      <c r="B468" s="134">
        <v>17</v>
      </c>
      <c r="C468" s="45" t="s">
        <v>90</v>
      </c>
      <c r="D468" s="45" t="s">
        <v>123</v>
      </c>
      <c r="E468" s="45" t="s">
        <v>0</v>
      </c>
      <c r="F468" s="45"/>
      <c r="G468" s="46"/>
      <c r="H468" s="46"/>
      <c r="I468" s="46"/>
      <c r="J468" s="47">
        <f t="shared" si="93"/>
        <v>6.6</v>
      </c>
      <c r="K468" s="47">
        <f t="shared" si="93"/>
        <v>6.6</v>
      </c>
      <c r="L468" s="47">
        <f t="shared" si="93"/>
        <v>6.6</v>
      </c>
      <c r="M468" s="351"/>
    </row>
    <row r="469" spans="1:13" s="5" customFormat="1" ht="19.899999999999999" customHeight="1">
      <c r="A469" s="117" t="s">
        <v>307</v>
      </c>
      <c r="B469" s="134">
        <v>17</v>
      </c>
      <c r="C469" s="45" t="s">
        <v>90</v>
      </c>
      <c r="D469" s="45" t="s">
        <v>123</v>
      </c>
      <c r="E469" s="45" t="s">
        <v>0</v>
      </c>
      <c r="F469" s="45" t="s">
        <v>306</v>
      </c>
      <c r="G469" s="46"/>
      <c r="H469" s="46"/>
      <c r="I469" s="46"/>
      <c r="J469" s="47">
        <f>J472</f>
        <v>6.6</v>
      </c>
      <c r="K469" s="47">
        <f>K472</f>
        <v>6.6</v>
      </c>
      <c r="L469" s="47">
        <f>L472</f>
        <v>6.6</v>
      </c>
      <c r="M469" s="351"/>
    </row>
    <row r="470" spans="1:13" s="5" customFormat="1" ht="19.899999999999999" customHeight="1">
      <c r="A470" s="139" t="s">
        <v>38</v>
      </c>
      <c r="B470" s="134">
        <v>17</v>
      </c>
      <c r="C470" s="45" t="s">
        <v>90</v>
      </c>
      <c r="D470" s="45" t="s">
        <v>123</v>
      </c>
      <c r="E470" s="45" t="s">
        <v>0</v>
      </c>
      <c r="F470" s="45" t="s">
        <v>37</v>
      </c>
      <c r="G470" s="46"/>
      <c r="H470" s="46"/>
      <c r="I470" s="46"/>
      <c r="J470" s="47">
        <f>J472</f>
        <v>6.6</v>
      </c>
      <c r="K470" s="47">
        <f>K472</f>
        <v>6.6</v>
      </c>
      <c r="L470" s="47">
        <f>L472</f>
        <v>6.6</v>
      </c>
      <c r="M470" s="351"/>
    </row>
    <row r="471" spans="1:13" s="5" customFormat="1" ht="19.899999999999999" customHeight="1">
      <c r="A471" s="497" t="s">
        <v>223</v>
      </c>
      <c r="B471" s="134">
        <v>17</v>
      </c>
      <c r="C471" s="45" t="s">
        <v>90</v>
      </c>
      <c r="D471" s="45" t="s">
        <v>123</v>
      </c>
      <c r="E471" s="45" t="s">
        <v>0</v>
      </c>
      <c r="F471" s="45" t="s">
        <v>37</v>
      </c>
      <c r="G471" s="45" t="s">
        <v>142</v>
      </c>
      <c r="H471" s="46"/>
      <c r="I471" s="46"/>
      <c r="J471" s="47">
        <f t="shared" ref="J471:L472" si="94">J472</f>
        <v>6.6</v>
      </c>
      <c r="K471" s="47">
        <f t="shared" si="94"/>
        <v>6.6</v>
      </c>
      <c r="L471" s="47">
        <f t="shared" si="94"/>
        <v>6.6</v>
      </c>
      <c r="M471" s="351"/>
    </row>
    <row r="472" spans="1:13" ht="40.15" customHeight="1">
      <c r="A472" s="495" t="s">
        <v>224</v>
      </c>
      <c r="B472" s="134">
        <v>17</v>
      </c>
      <c r="C472" s="45" t="s">
        <v>90</v>
      </c>
      <c r="D472" s="45" t="s">
        <v>123</v>
      </c>
      <c r="E472" s="45" t="s">
        <v>0</v>
      </c>
      <c r="F472" s="45" t="s">
        <v>37</v>
      </c>
      <c r="G472" s="45" t="s">
        <v>142</v>
      </c>
      <c r="H472" s="45" t="s">
        <v>123</v>
      </c>
      <c r="I472" s="45"/>
      <c r="J472" s="52">
        <f t="shared" si="94"/>
        <v>6.6</v>
      </c>
      <c r="K472" s="52">
        <f t="shared" si="94"/>
        <v>6.6</v>
      </c>
      <c r="L472" s="52">
        <f t="shared" si="94"/>
        <v>6.6</v>
      </c>
    </row>
    <row r="473" spans="1:13" ht="33.6" customHeight="1">
      <c r="A473" s="241" t="s">
        <v>317</v>
      </c>
      <c r="B473" s="134">
        <v>17</v>
      </c>
      <c r="C473" s="45" t="s">
        <v>90</v>
      </c>
      <c r="D473" s="45" t="s">
        <v>123</v>
      </c>
      <c r="E473" s="45" t="s">
        <v>0</v>
      </c>
      <c r="F473" s="45" t="s">
        <v>37</v>
      </c>
      <c r="G473" s="45" t="s">
        <v>142</v>
      </c>
      <c r="H473" s="45" t="s">
        <v>123</v>
      </c>
      <c r="I473" s="45" t="s">
        <v>128</v>
      </c>
      <c r="J473" s="52">
        <f>'прил 4'!I439</f>
        <v>6.6</v>
      </c>
      <c r="K473" s="52">
        <f>'прил 4'!J439</f>
        <v>6.6</v>
      </c>
      <c r="L473" s="52">
        <f>'прил 4'!K439</f>
        <v>6.6</v>
      </c>
    </row>
    <row r="474" spans="1:13" ht="49.15" customHeight="1">
      <c r="A474" s="3" t="s">
        <v>396</v>
      </c>
      <c r="B474" s="134">
        <v>17</v>
      </c>
      <c r="C474" s="45" t="s">
        <v>90</v>
      </c>
      <c r="D474" s="45" t="s">
        <v>123</v>
      </c>
      <c r="E474" s="45" t="s">
        <v>397</v>
      </c>
      <c r="F474" s="45"/>
      <c r="G474" s="45"/>
      <c r="H474" s="45"/>
      <c r="I474" s="45"/>
      <c r="J474" s="52">
        <f>SUM(J477)</f>
        <v>1445.7</v>
      </c>
      <c r="K474" s="52">
        <f>SUM(K477)</f>
        <v>0</v>
      </c>
      <c r="L474" s="52">
        <f>SUM(L477)</f>
        <v>0</v>
      </c>
    </row>
    <row r="475" spans="1:13" ht="25.15" customHeight="1">
      <c r="A475" s="117" t="s">
        <v>307</v>
      </c>
      <c r="B475" s="134">
        <v>17</v>
      </c>
      <c r="C475" s="45" t="s">
        <v>90</v>
      </c>
      <c r="D475" s="45" t="s">
        <v>123</v>
      </c>
      <c r="E475" s="45" t="s">
        <v>397</v>
      </c>
      <c r="F475" s="45" t="s">
        <v>306</v>
      </c>
      <c r="G475" s="45"/>
      <c r="H475" s="45"/>
      <c r="I475" s="45"/>
      <c r="J475" s="52">
        <f t="shared" ref="J475:L476" si="95">J476</f>
        <v>1445.7</v>
      </c>
      <c r="K475" s="52">
        <f t="shared" si="95"/>
        <v>0</v>
      </c>
      <c r="L475" s="52">
        <f t="shared" si="95"/>
        <v>0</v>
      </c>
    </row>
    <row r="476" spans="1:13" ht="25.15" customHeight="1">
      <c r="A476" s="117" t="s">
        <v>398</v>
      </c>
      <c r="B476" s="134">
        <v>17</v>
      </c>
      <c r="C476" s="45" t="s">
        <v>90</v>
      </c>
      <c r="D476" s="45" t="s">
        <v>123</v>
      </c>
      <c r="E476" s="45" t="s">
        <v>397</v>
      </c>
      <c r="F476" s="45" t="s">
        <v>399</v>
      </c>
      <c r="G476" s="45"/>
      <c r="H476" s="45"/>
      <c r="I476" s="45"/>
      <c r="J476" s="52">
        <f t="shared" si="95"/>
        <v>1445.7</v>
      </c>
      <c r="K476" s="52">
        <f t="shared" si="95"/>
        <v>0</v>
      </c>
      <c r="L476" s="52">
        <f t="shared" si="95"/>
        <v>0</v>
      </c>
    </row>
    <row r="477" spans="1:13" ht="33.6" customHeight="1">
      <c r="A477" s="1" t="s">
        <v>223</v>
      </c>
      <c r="B477" s="134">
        <v>17</v>
      </c>
      <c r="C477" s="45" t="s">
        <v>90</v>
      </c>
      <c r="D477" s="45" t="s">
        <v>123</v>
      </c>
      <c r="E477" s="45" t="s">
        <v>397</v>
      </c>
      <c r="F477" s="45" t="s">
        <v>399</v>
      </c>
      <c r="G477" s="45" t="s">
        <v>142</v>
      </c>
      <c r="H477" s="45"/>
      <c r="I477" s="45"/>
      <c r="J477" s="52">
        <f t="shared" ref="J477:L478" si="96">SUM(J478)</f>
        <v>1445.7</v>
      </c>
      <c r="K477" s="52">
        <f t="shared" si="96"/>
        <v>0</v>
      </c>
      <c r="L477" s="52">
        <f t="shared" si="96"/>
        <v>0</v>
      </c>
    </row>
    <row r="478" spans="1:13" ht="25.9" customHeight="1">
      <c r="A478" s="1" t="s">
        <v>395</v>
      </c>
      <c r="B478" s="134">
        <v>17</v>
      </c>
      <c r="C478" s="45" t="s">
        <v>90</v>
      </c>
      <c r="D478" s="45" t="s">
        <v>123</v>
      </c>
      <c r="E478" s="45" t="s">
        <v>397</v>
      </c>
      <c r="F478" s="45" t="s">
        <v>399</v>
      </c>
      <c r="G478" s="45" t="s">
        <v>142</v>
      </c>
      <c r="H478" s="45" t="s">
        <v>147</v>
      </c>
      <c r="I478" s="45"/>
      <c r="J478" s="52">
        <f t="shared" si="96"/>
        <v>1445.7</v>
      </c>
      <c r="K478" s="52">
        <f t="shared" si="96"/>
        <v>0</v>
      </c>
      <c r="L478" s="52">
        <f t="shared" si="96"/>
        <v>0</v>
      </c>
    </row>
    <row r="479" spans="1:13" ht="37.9" customHeight="1">
      <c r="A479" s="241" t="s">
        <v>317</v>
      </c>
      <c r="B479" s="134">
        <v>17</v>
      </c>
      <c r="C479" s="45" t="s">
        <v>90</v>
      </c>
      <c r="D479" s="45" t="s">
        <v>123</v>
      </c>
      <c r="E479" s="45" t="s">
        <v>397</v>
      </c>
      <c r="F479" s="45" t="s">
        <v>399</v>
      </c>
      <c r="G479" s="45" t="s">
        <v>142</v>
      </c>
      <c r="H479" s="45" t="s">
        <v>147</v>
      </c>
      <c r="I479" s="45" t="s">
        <v>128</v>
      </c>
      <c r="J479" s="52">
        <f>'прил 3'!J464</f>
        <v>1445.7</v>
      </c>
      <c r="K479" s="52">
        <f>'прил 3'!K464</f>
        <v>0</v>
      </c>
      <c r="L479" s="52">
        <f>'прил 3'!L464</f>
        <v>0</v>
      </c>
    </row>
    <row r="480" spans="1:13" ht="38.450000000000003" customHeight="1">
      <c r="A480" s="639" t="s">
        <v>480</v>
      </c>
      <c r="B480" s="134">
        <v>19</v>
      </c>
      <c r="C480" s="45"/>
      <c r="D480" s="45"/>
      <c r="E480" s="45"/>
      <c r="F480" s="45"/>
      <c r="G480" s="45"/>
      <c r="H480" s="45"/>
      <c r="I480" s="45"/>
      <c r="J480" s="120">
        <f>J487+J488</f>
        <v>202.6</v>
      </c>
      <c r="K480" s="120">
        <f>K487+K488</f>
        <v>212.39999999999998</v>
      </c>
      <c r="L480" s="120">
        <f>L487+L488</f>
        <v>219.8</v>
      </c>
    </row>
    <row r="481" spans="1:12" ht="33.75" customHeight="1">
      <c r="A481" s="141" t="s">
        <v>22</v>
      </c>
      <c r="B481" s="134">
        <v>19</v>
      </c>
      <c r="C481" s="112" t="s">
        <v>89</v>
      </c>
      <c r="D481" s="45" t="s">
        <v>123</v>
      </c>
      <c r="E481" s="45"/>
      <c r="F481" s="45"/>
      <c r="G481" s="45"/>
      <c r="H481" s="45"/>
      <c r="I481" s="45"/>
      <c r="J481" s="120">
        <f>J482</f>
        <v>25</v>
      </c>
      <c r="K481" s="120">
        <f>K482</f>
        <v>25</v>
      </c>
      <c r="L481" s="120">
        <f>L482</f>
        <v>25</v>
      </c>
    </row>
    <row r="482" spans="1:12" ht="37.9" customHeight="1">
      <c r="A482" s="141" t="s">
        <v>133</v>
      </c>
      <c r="B482" s="134">
        <v>19</v>
      </c>
      <c r="C482" s="112" t="s">
        <v>89</v>
      </c>
      <c r="D482" s="45" t="s">
        <v>123</v>
      </c>
      <c r="E482" s="45" t="s">
        <v>195</v>
      </c>
      <c r="F482" s="45"/>
      <c r="G482" s="45"/>
      <c r="H482" s="45"/>
      <c r="I482" s="45"/>
      <c r="J482" s="52">
        <f>SUM(J485)</f>
        <v>25</v>
      </c>
      <c r="K482" s="52">
        <f>SUM(K485)</f>
        <v>25</v>
      </c>
      <c r="L482" s="52">
        <f>SUM(L485)</f>
        <v>25</v>
      </c>
    </row>
    <row r="483" spans="1:12" ht="39.75" customHeight="1">
      <c r="A483" s="1" t="s">
        <v>290</v>
      </c>
      <c r="B483" s="134">
        <v>19</v>
      </c>
      <c r="C483" s="112" t="s">
        <v>89</v>
      </c>
      <c r="D483" s="45" t="s">
        <v>123</v>
      </c>
      <c r="E483" s="45" t="s">
        <v>195</v>
      </c>
      <c r="F483" s="45" t="s">
        <v>288</v>
      </c>
      <c r="G483" s="45"/>
      <c r="H483" s="45"/>
      <c r="I483" s="45"/>
      <c r="J483" s="52">
        <f t="shared" ref="J483:L484" si="97">J484</f>
        <v>25</v>
      </c>
      <c r="K483" s="52">
        <f t="shared" si="97"/>
        <v>25</v>
      </c>
      <c r="L483" s="52">
        <f t="shared" si="97"/>
        <v>25</v>
      </c>
    </row>
    <row r="484" spans="1:12" ht="39" customHeight="1">
      <c r="A484" s="1" t="s">
        <v>291</v>
      </c>
      <c r="B484" s="134">
        <v>19</v>
      </c>
      <c r="C484" s="112" t="s">
        <v>89</v>
      </c>
      <c r="D484" s="45" t="s">
        <v>123</v>
      </c>
      <c r="E484" s="45" t="s">
        <v>195</v>
      </c>
      <c r="F484" s="45" t="s">
        <v>289</v>
      </c>
      <c r="G484" s="45"/>
      <c r="H484" s="45"/>
      <c r="I484" s="45"/>
      <c r="J484" s="52">
        <f t="shared" si="97"/>
        <v>25</v>
      </c>
      <c r="K484" s="52">
        <f t="shared" si="97"/>
        <v>25</v>
      </c>
      <c r="L484" s="52">
        <f t="shared" si="97"/>
        <v>25</v>
      </c>
    </row>
    <row r="485" spans="1:12" ht="25.15" customHeight="1">
      <c r="A485" s="137" t="s">
        <v>137</v>
      </c>
      <c r="B485" s="134">
        <v>19</v>
      </c>
      <c r="C485" s="112" t="s">
        <v>89</v>
      </c>
      <c r="D485" s="45" t="s">
        <v>123</v>
      </c>
      <c r="E485" s="45" t="s">
        <v>195</v>
      </c>
      <c r="F485" s="45" t="s">
        <v>289</v>
      </c>
      <c r="G485" s="46" t="s">
        <v>147</v>
      </c>
      <c r="H485" s="45"/>
      <c r="I485" s="45"/>
      <c r="J485" s="52">
        <f t="shared" ref="J485:L486" si="98">SUM(J486)</f>
        <v>25</v>
      </c>
      <c r="K485" s="52">
        <f t="shared" si="98"/>
        <v>25</v>
      </c>
      <c r="L485" s="52">
        <f t="shared" si="98"/>
        <v>25</v>
      </c>
    </row>
    <row r="486" spans="1:12" ht="33.6" customHeight="1">
      <c r="A486" s="1" t="s">
        <v>100</v>
      </c>
      <c r="B486" s="134">
        <v>19</v>
      </c>
      <c r="C486" s="112" t="s">
        <v>89</v>
      </c>
      <c r="D486" s="45" t="s">
        <v>123</v>
      </c>
      <c r="E486" s="45" t="s">
        <v>195</v>
      </c>
      <c r="F486" s="45" t="s">
        <v>289</v>
      </c>
      <c r="G486" s="46" t="s">
        <v>147</v>
      </c>
      <c r="H486" s="45" t="s">
        <v>142</v>
      </c>
      <c r="I486" s="45"/>
      <c r="J486" s="52">
        <f t="shared" si="98"/>
        <v>25</v>
      </c>
      <c r="K486" s="52">
        <f t="shared" si="98"/>
        <v>25</v>
      </c>
      <c r="L486" s="52">
        <f t="shared" si="98"/>
        <v>25</v>
      </c>
    </row>
    <row r="487" spans="1:12" ht="25.15" customHeight="1">
      <c r="A487" s="505" t="s">
        <v>316</v>
      </c>
      <c r="B487" s="134">
        <v>19</v>
      </c>
      <c r="C487" s="112" t="s">
        <v>89</v>
      </c>
      <c r="D487" s="45" t="s">
        <v>123</v>
      </c>
      <c r="E487" s="45" t="s">
        <v>195</v>
      </c>
      <c r="F487" s="45" t="s">
        <v>289</v>
      </c>
      <c r="G487" s="46" t="s">
        <v>147</v>
      </c>
      <c r="H487" s="45" t="s">
        <v>142</v>
      </c>
      <c r="I487" s="45" t="s">
        <v>125</v>
      </c>
      <c r="J487" s="52">
        <f>'прил 4'!I166</f>
        <v>25</v>
      </c>
      <c r="K487" s="52">
        <f>'прил 4'!J166</f>
        <v>25</v>
      </c>
      <c r="L487" s="52">
        <f>'прил 4'!K166</f>
        <v>25</v>
      </c>
    </row>
    <row r="488" spans="1:12" ht="25.15" customHeight="1">
      <c r="A488" s="124" t="s">
        <v>319</v>
      </c>
      <c r="B488" s="134">
        <v>19</v>
      </c>
      <c r="C488" s="45" t="s">
        <v>89</v>
      </c>
      <c r="D488" s="45" t="s">
        <v>148</v>
      </c>
      <c r="E488" s="45"/>
      <c r="F488" s="45"/>
      <c r="G488" s="46"/>
      <c r="H488" s="45"/>
      <c r="I488" s="45"/>
      <c r="J488" s="52">
        <f>J500+J494+J507+J512</f>
        <v>177.6</v>
      </c>
      <c r="K488" s="52">
        <f>K500+K494+K507+K512</f>
        <v>187.39999999999998</v>
      </c>
      <c r="L488" s="52">
        <f>L500+L494+L507+L512</f>
        <v>194.8</v>
      </c>
    </row>
    <row r="489" spans="1:12" ht="51.6" customHeight="1">
      <c r="A489" s="220" t="s">
        <v>273</v>
      </c>
      <c r="B489" s="134">
        <v>19</v>
      </c>
      <c r="C489" s="45" t="s">
        <v>89</v>
      </c>
      <c r="D489" s="45" t="s">
        <v>148</v>
      </c>
      <c r="E489" s="45" t="s">
        <v>79</v>
      </c>
      <c r="F489" s="45"/>
      <c r="G489" s="45"/>
      <c r="H489" s="45"/>
      <c r="I489" s="45"/>
      <c r="J489" s="52">
        <f>J493</f>
        <v>63.1</v>
      </c>
      <c r="K489" s="52">
        <f>K493</f>
        <v>66.599999999999994</v>
      </c>
      <c r="L489" s="52">
        <f>L493</f>
        <v>69.2</v>
      </c>
    </row>
    <row r="490" spans="1:12" ht="50.45" customHeight="1">
      <c r="A490" s="109" t="s">
        <v>286</v>
      </c>
      <c r="B490" s="134">
        <v>19</v>
      </c>
      <c r="C490" s="45" t="s">
        <v>89</v>
      </c>
      <c r="D490" s="45" t="s">
        <v>148</v>
      </c>
      <c r="E490" s="45" t="s">
        <v>79</v>
      </c>
      <c r="F490" s="45" t="s">
        <v>285</v>
      </c>
      <c r="G490" s="45"/>
      <c r="H490" s="45"/>
      <c r="I490" s="45"/>
      <c r="J490" s="52">
        <f t="shared" ref="J490:L492" si="99">J491</f>
        <v>63.1</v>
      </c>
      <c r="K490" s="52">
        <f t="shared" si="99"/>
        <v>66.599999999999994</v>
      </c>
      <c r="L490" s="52">
        <f t="shared" si="99"/>
        <v>69.2</v>
      </c>
    </row>
    <row r="491" spans="1:12" ht="25.15" customHeight="1">
      <c r="A491" s="109" t="s">
        <v>287</v>
      </c>
      <c r="B491" s="134">
        <v>19</v>
      </c>
      <c r="C491" s="45" t="s">
        <v>89</v>
      </c>
      <c r="D491" s="45" t="s">
        <v>148</v>
      </c>
      <c r="E491" s="45" t="s">
        <v>79</v>
      </c>
      <c r="F491" s="45" t="s">
        <v>284</v>
      </c>
      <c r="G491" s="45"/>
      <c r="H491" s="45"/>
      <c r="I491" s="45"/>
      <c r="J491" s="52">
        <f t="shared" si="99"/>
        <v>63.1</v>
      </c>
      <c r="K491" s="52">
        <f t="shared" si="99"/>
        <v>66.599999999999994</v>
      </c>
      <c r="L491" s="52">
        <f t="shared" si="99"/>
        <v>69.2</v>
      </c>
    </row>
    <row r="492" spans="1:12" ht="25.15" customHeight="1">
      <c r="A492" s="1" t="s">
        <v>121</v>
      </c>
      <c r="B492" s="134">
        <v>19</v>
      </c>
      <c r="C492" s="45" t="s">
        <v>89</v>
      </c>
      <c r="D492" s="45" t="s">
        <v>148</v>
      </c>
      <c r="E492" s="45" t="s">
        <v>79</v>
      </c>
      <c r="F492" s="45" t="s">
        <v>284</v>
      </c>
      <c r="G492" s="46" t="s">
        <v>123</v>
      </c>
      <c r="H492" s="45"/>
      <c r="I492" s="45"/>
      <c r="J492" s="52">
        <f t="shared" si="99"/>
        <v>63.1</v>
      </c>
      <c r="K492" s="52">
        <f t="shared" si="99"/>
        <v>66.599999999999994</v>
      </c>
      <c r="L492" s="52">
        <f t="shared" si="99"/>
        <v>69.2</v>
      </c>
    </row>
    <row r="493" spans="1:12" ht="52.5" customHeight="1">
      <c r="A493" s="1" t="s">
        <v>131</v>
      </c>
      <c r="B493" s="134">
        <v>19</v>
      </c>
      <c r="C493" s="45" t="s">
        <v>89</v>
      </c>
      <c r="D493" s="45" t="s">
        <v>148</v>
      </c>
      <c r="E493" s="45" t="s">
        <v>79</v>
      </c>
      <c r="F493" s="45" t="s">
        <v>284</v>
      </c>
      <c r="G493" s="46" t="s">
        <v>123</v>
      </c>
      <c r="H493" s="46" t="s">
        <v>124</v>
      </c>
      <c r="I493" s="46"/>
      <c r="J493" s="52">
        <f>SUM(J494)</f>
        <v>63.1</v>
      </c>
      <c r="K493" s="52">
        <f>SUM(K494)</f>
        <v>66.599999999999994</v>
      </c>
      <c r="L493" s="52">
        <f>SUM(L494)</f>
        <v>69.2</v>
      </c>
    </row>
    <row r="494" spans="1:12" ht="25.15" customHeight="1">
      <c r="A494" s="242" t="s">
        <v>316</v>
      </c>
      <c r="B494" s="134">
        <v>19</v>
      </c>
      <c r="C494" s="45" t="s">
        <v>89</v>
      </c>
      <c r="D494" s="45" t="s">
        <v>148</v>
      </c>
      <c r="E494" s="45" t="s">
        <v>79</v>
      </c>
      <c r="F494" s="45" t="s">
        <v>284</v>
      </c>
      <c r="G494" s="46" t="s">
        <v>123</v>
      </c>
      <c r="H494" s="46" t="s">
        <v>124</v>
      </c>
      <c r="I494" s="46" t="s">
        <v>125</v>
      </c>
      <c r="J494" s="52">
        <f>'прил 3'!J57</f>
        <v>63.1</v>
      </c>
      <c r="K494" s="52">
        <f>'прил 3'!K57</f>
        <v>66.599999999999994</v>
      </c>
      <c r="L494" s="52">
        <f>'прил 3'!L57</f>
        <v>69.2</v>
      </c>
    </row>
    <row r="495" spans="1:12" ht="81" customHeight="1">
      <c r="A495" s="553" t="s">
        <v>272</v>
      </c>
      <c r="B495" s="134">
        <v>19</v>
      </c>
      <c r="C495" s="45" t="s">
        <v>89</v>
      </c>
      <c r="D495" s="45" t="s">
        <v>148</v>
      </c>
      <c r="E495" s="45" t="s">
        <v>172</v>
      </c>
      <c r="F495" s="45"/>
      <c r="G495" s="46"/>
      <c r="H495" s="46"/>
      <c r="I495" s="46"/>
      <c r="J495" s="52">
        <f>J498</f>
        <v>1.2</v>
      </c>
      <c r="K495" s="52">
        <f>K498</f>
        <v>1.3</v>
      </c>
      <c r="L495" s="52">
        <f>L498</f>
        <v>1.3</v>
      </c>
    </row>
    <row r="496" spans="1:12" ht="35.450000000000003" customHeight="1">
      <c r="A496" s="1" t="s">
        <v>290</v>
      </c>
      <c r="B496" s="134">
        <v>19</v>
      </c>
      <c r="C496" s="45" t="s">
        <v>89</v>
      </c>
      <c r="D496" s="45" t="s">
        <v>148</v>
      </c>
      <c r="E496" s="45" t="s">
        <v>172</v>
      </c>
      <c r="F496" s="45" t="s">
        <v>288</v>
      </c>
      <c r="G496" s="46"/>
      <c r="H496" s="46"/>
      <c r="I496" s="46"/>
      <c r="J496" s="52">
        <f t="shared" ref="J496:L499" si="100">J497</f>
        <v>1.2</v>
      </c>
      <c r="K496" s="52">
        <f t="shared" si="100"/>
        <v>1.3</v>
      </c>
      <c r="L496" s="52">
        <f t="shared" si="100"/>
        <v>1.3</v>
      </c>
    </row>
    <row r="497" spans="1:12" ht="35.450000000000003" customHeight="1">
      <c r="A497" s="1" t="s">
        <v>291</v>
      </c>
      <c r="B497" s="134">
        <v>19</v>
      </c>
      <c r="C497" s="45" t="s">
        <v>89</v>
      </c>
      <c r="D497" s="45" t="s">
        <v>148</v>
      </c>
      <c r="E497" s="45" t="s">
        <v>172</v>
      </c>
      <c r="F497" s="45" t="s">
        <v>289</v>
      </c>
      <c r="G497" s="46"/>
      <c r="H497" s="46"/>
      <c r="I497" s="46"/>
      <c r="J497" s="52">
        <f t="shared" si="100"/>
        <v>1.2</v>
      </c>
      <c r="K497" s="52">
        <f t="shared" si="100"/>
        <v>1.3</v>
      </c>
      <c r="L497" s="52">
        <f t="shared" si="100"/>
        <v>1.3</v>
      </c>
    </row>
    <row r="498" spans="1:12" ht="25.15" customHeight="1">
      <c r="A498" s="1" t="s">
        <v>121</v>
      </c>
      <c r="B498" s="134">
        <v>19</v>
      </c>
      <c r="C498" s="45" t="s">
        <v>89</v>
      </c>
      <c r="D498" s="45" t="s">
        <v>148</v>
      </c>
      <c r="E498" s="45" t="s">
        <v>172</v>
      </c>
      <c r="F498" s="45" t="s">
        <v>289</v>
      </c>
      <c r="G498" s="45" t="s">
        <v>123</v>
      </c>
      <c r="H498" s="45"/>
      <c r="I498" s="45"/>
      <c r="J498" s="52">
        <f t="shared" si="100"/>
        <v>1.2</v>
      </c>
      <c r="K498" s="52">
        <f t="shared" si="100"/>
        <v>1.3</v>
      </c>
      <c r="L498" s="52">
        <f t="shared" si="100"/>
        <v>1.3</v>
      </c>
    </row>
    <row r="499" spans="1:12" ht="48.6" customHeight="1">
      <c r="A499" s="1" t="s">
        <v>131</v>
      </c>
      <c r="B499" s="134">
        <v>19</v>
      </c>
      <c r="C499" s="45" t="s">
        <v>89</v>
      </c>
      <c r="D499" s="45" t="s">
        <v>148</v>
      </c>
      <c r="E499" s="45" t="s">
        <v>172</v>
      </c>
      <c r="F499" s="45" t="s">
        <v>289</v>
      </c>
      <c r="G499" s="45" t="s">
        <v>123</v>
      </c>
      <c r="H499" s="45" t="s">
        <v>124</v>
      </c>
      <c r="I499" s="45"/>
      <c r="J499" s="52">
        <f t="shared" si="100"/>
        <v>1.2</v>
      </c>
      <c r="K499" s="52">
        <f t="shared" si="100"/>
        <v>1.3</v>
      </c>
      <c r="L499" s="52">
        <f t="shared" si="100"/>
        <v>1.3</v>
      </c>
    </row>
    <row r="500" spans="1:12" ht="25.15" customHeight="1">
      <c r="A500" s="242" t="s">
        <v>316</v>
      </c>
      <c r="B500" s="134">
        <v>19</v>
      </c>
      <c r="C500" s="45" t="s">
        <v>89</v>
      </c>
      <c r="D500" s="45" t="s">
        <v>148</v>
      </c>
      <c r="E500" s="45" t="s">
        <v>172</v>
      </c>
      <c r="F500" s="45" t="s">
        <v>289</v>
      </c>
      <c r="G500" s="45" t="s">
        <v>123</v>
      </c>
      <c r="H500" s="45" t="s">
        <v>124</v>
      </c>
      <c r="I500" s="45" t="s">
        <v>125</v>
      </c>
      <c r="J500" s="52">
        <f>'прил 3'!J60</f>
        <v>1.2</v>
      </c>
      <c r="K500" s="52">
        <f>'прил 3'!K60</f>
        <v>1.3</v>
      </c>
      <c r="L500" s="52">
        <f>'прил 3'!L60</f>
        <v>1.3</v>
      </c>
    </row>
    <row r="501" spans="1:12" ht="33.75" customHeight="1">
      <c r="A501" s="124" t="s">
        <v>321</v>
      </c>
      <c r="B501" s="134">
        <v>19</v>
      </c>
      <c r="C501" s="45" t="s">
        <v>89</v>
      </c>
      <c r="D501" s="45" t="s">
        <v>147</v>
      </c>
      <c r="E501" s="45"/>
      <c r="F501" s="45"/>
      <c r="G501" s="46"/>
      <c r="H501" s="46"/>
      <c r="I501" s="46"/>
      <c r="J501" s="52">
        <f>J502</f>
        <v>113.3</v>
      </c>
      <c r="K501" s="52">
        <f>K502</f>
        <v>119.5</v>
      </c>
      <c r="L501" s="52">
        <f>L502</f>
        <v>124.3</v>
      </c>
    </row>
    <row r="502" spans="1:12" ht="82.9" customHeight="1">
      <c r="A502" s="293" t="s">
        <v>274</v>
      </c>
      <c r="B502" s="134">
        <v>19</v>
      </c>
      <c r="C502" s="45" t="s">
        <v>89</v>
      </c>
      <c r="D502" s="45" t="s">
        <v>147</v>
      </c>
      <c r="E502" s="45" t="s">
        <v>78</v>
      </c>
      <c r="F502" s="45"/>
      <c r="G502" s="46"/>
      <c r="H502" s="46"/>
      <c r="I502" s="46"/>
      <c r="J502" s="52">
        <f>J503+J508</f>
        <v>113.3</v>
      </c>
      <c r="K502" s="52">
        <f>K503+K508</f>
        <v>119.5</v>
      </c>
      <c r="L502" s="52">
        <f>L503+L508</f>
        <v>124.3</v>
      </c>
    </row>
    <row r="503" spans="1:12" ht="47.25">
      <c r="A503" s="109" t="s">
        <v>286</v>
      </c>
      <c r="B503" s="134">
        <v>19</v>
      </c>
      <c r="C503" s="45" t="s">
        <v>89</v>
      </c>
      <c r="D503" s="45" t="s">
        <v>147</v>
      </c>
      <c r="E503" s="45" t="s">
        <v>78</v>
      </c>
      <c r="F503" s="45" t="s">
        <v>285</v>
      </c>
      <c r="G503" s="46"/>
      <c r="H503" s="46"/>
      <c r="I503" s="46"/>
      <c r="J503" s="52">
        <f>J504</f>
        <v>80.3</v>
      </c>
      <c r="K503" s="52">
        <f>K504</f>
        <v>86.5</v>
      </c>
      <c r="L503" s="52">
        <f>L504</f>
        <v>91.3</v>
      </c>
    </row>
    <row r="504" spans="1:12" ht="25.15" customHeight="1">
      <c r="A504" s="109" t="s">
        <v>287</v>
      </c>
      <c r="B504" s="134">
        <v>19</v>
      </c>
      <c r="C504" s="45" t="s">
        <v>89</v>
      </c>
      <c r="D504" s="45" t="s">
        <v>147</v>
      </c>
      <c r="E504" s="45" t="s">
        <v>78</v>
      </c>
      <c r="F504" s="45" t="s">
        <v>284</v>
      </c>
      <c r="G504" s="45"/>
      <c r="H504" s="45"/>
      <c r="I504" s="45"/>
      <c r="J504" s="52">
        <f>SUM(J506)</f>
        <v>80.3</v>
      </c>
      <c r="K504" s="52">
        <f>SUM(K506)</f>
        <v>86.5</v>
      </c>
      <c r="L504" s="52">
        <f>SUM(L506)</f>
        <v>91.3</v>
      </c>
    </row>
    <row r="505" spans="1:12" ht="25.15" customHeight="1">
      <c r="A505" s="109" t="s">
        <v>121</v>
      </c>
      <c r="B505" s="134">
        <v>19</v>
      </c>
      <c r="C505" s="45" t="s">
        <v>89</v>
      </c>
      <c r="D505" s="45" t="s">
        <v>147</v>
      </c>
      <c r="E505" s="45" t="s">
        <v>78</v>
      </c>
      <c r="F505" s="45" t="s">
        <v>284</v>
      </c>
      <c r="G505" s="45" t="s">
        <v>123</v>
      </c>
      <c r="H505" s="45"/>
      <c r="I505" s="45"/>
      <c r="J505" s="52">
        <f t="shared" ref="J505:L506" si="101">J506</f>
        <v>80.3</v>
      </c>
      <c r="K505" s="52">
        <f t="shared" si="101"/>
        <v>86.5</v>
      </c>
      <c r="L505" s="52">
        <f t="shared" si="101"/>
        <v>91.3</v>
      </c>
    </row>
    <row r="506" spans="1:12" ht="52.15" customHeight="1">
      <c r="A506" s="1" t="s">
        <v>131</v>
      </c>
      <c r="B506" s="134">
        <v>19</v>
      </c>
      <c r="C506" s="45" t="s">
        <v>89</v>
      </c>
      <c r="D506" s="45" t="s">
        <v>147</v>
      </c>
      <c r="E506" s="45" t="s">
        <v>78</v>
      </c>
      <c r="F506" s="45" t="s">
        <v>284</v>
      </c>
      <c r="G506" s="45" t="s">
        <v>123</v>
      </c>
      <c r="H506" s="45" t="s">
        <v>124</v>
      </c>
      <c r="I506" s="45"/>
      <c r="J506" s="52">
        <f t="shared" si="101"/>
        <v>80.3</v>
      </c>
      <c r="K506" s="52">
        <f t="shared" si="101"/>
        <v>86.5</v>
      </c>
      <c r="L506" s="52">
        <f t="shared" si="101"/>
        <v>91.3</v>
      </c>
    </row>
    <row r="507" spans="1:12" ht="25.15" customHeight="1">
      <c r="A507" s="242" t="s">
        <v>316</v>
      </c>
      <c r="B507" s="134">
        <v>19</v>
      </c>
      <c r="C507" s="45" t="s">
        <v>89</v>
      </c>
      <c r="D507" s="45" t="s">
        <v>147</v>
      </c>
      <c r="E507" s="45" t="s">
        <v>78</v>
      </c>
      <c r="F507" s="45" t="s">
        <v>284</v>
      </c>
      <c r="G507" s="45" t="s">
        <v>123</v>
      </c>
      <c r="H507" s="45" t="s">
        <v>124</v>
      </c>
      <c r="I507" s="45" t="s">
        <v>125</v>
      </c>
      <c r="J507" s="52">
        <f>'прил 3'!J64</f>
        <v>80.3</v>
      </c>
      <c r="K507" s="52">
        <f>'прил 3'!K64</f>
        <v>86.5</v>
      </c>
      <c r="L507" s="52">
        <f>'прил 3'!L64</f>
        <v>91.3</v>
      </c>
    </row>
    <row r="508" spans="1:12" ht="34.9" customHeight="1">
      <c r="A508" s="1" t="s">
        <v>290</v>
      </c>
      <c r="B508" s="134">
        <v>19</v>
      </c>
      <c r="C508" s="45" t="s">
        <v>89</v>
      </c>
      <c r="D508" s="45" t="s">
        <v>147</v>
      </c>
      <c r="E508" s="45" t="s">
        <v>78</v>
      </c>
      <c r="F508" s="45" t="s">
        <v>288</v>
      </c>
      <c r="G508" s="46"/>
      <c r="H508" s="46"/>
      <c r="I508" s="46"/>
      <c r="J508" s="52">
        <f>J509</f>
        <v>33</v>
      </c>
      <c r="K508" s="52">
        <f>K509</f>
        <v>33</v>
      </c>
      <c r="L508" s="52">
        <f>L509</f>
        <v>33</v>
      </c>
    </row>
    <row r="509" spans="1:12" ht="34.9" customHeight="1">
      <c r="A509" s="1" t="s">
        <v>291</v>
      </c>
      <c r="B509" s="134">
        <v>19</v>
      </c>
      <c r="C509" s="45" t="s">
        <v>89</v>
      </c>
      <c r="D509" s="45" t="s">
        <v>147</v>
      </c>
      <c r="E509" s="45" t="s">
        <v>78</v>
      </c>
      <c r="F509" s="45" t="s">
        <v>289</v>
      </c>
      <c r="G509" s="45"/>
      <c r="H509" s="45"/>
      <c r="I509" s="45"/>
      <c r="J509" s="52">
        <f>SUM(J511)</f>
        <v>33</v>
      </c>
      <c r="K509" s="52">
        <f>SUM(K511)</f>
        <v>33</v>
      </c>
      <c r="L509" s="52">
        <f>SUM(L511)</f>
        <v>33</v>
      </c>
    </row>
    <row r="510" spans="1:12" ht="34.9" customHeight="1">
      <c r="A510" s="109" t="s">
        <v>121</v>
      </c>
      <c r="B510" s="134">
        <v>19</v>
      </c>
      <c r="C510" s="45" t="s">
        <v>89</v>
      </c>
      <c r="D510" s="45" t="s">
        <v>147</v>
      </c>
      <c r="E510" s="45" t="s">
        <v>78</v>
      </c>
      <c r="F510" s="45" t="s">
        <v>289</v>
      </c>
      <c r="G510" s="45" t="s">
        <v>123</v>
      </c>
      <c r="H510" s="45"/>
      <c r="I510" s="45"/>
      <c r="J510" s="52">
        <f t="shared" ref="J510:L511" si="102">J511</f>
        <v>33</v>
      </c>
      <c r="K510" s="52">
        <f t="shared" si="102"/>
        <v>33</v>
      </c>
      <c r="L510" s="52">
        <f t="shared" si="102"/>
        <v>33</v>
      </c>
    </row>
    <row r="511" spans="1:12" ht="52.15" customHeight="1">
      <c r="A511" s="1" t="s">
        <v>131</v>
      </c>
      <c r="B511" s="134">
        <v>19</v>
      </c>
      <c r="C511" s="45" t="s">
        <v>89</v>
      </c>
      <c r="D511" s="45" t="s">
        <v>147</v>
      </c>
      <c r="E511" s="45" t="s">
        <v>78</v>
      </c>
      <c r="F511" s="45" t="s">
        <v>289</v>
      </c>
      <c r="G511" s="45" t="s">
        <v>123</v>
      </c>
      <c r="H511" s="45" t="s">
        <v>124</v>
      </c>
      <c r="I511" s="45"/>
      <c r="J511" s="52">
        <f t="shared" si="102"/>
        <v>33</v>
      </c>
      <c r="K511" s="52">
        <f t="shared" si="102"/>
        <v>33</v>
      </c>
      <c r="L511" s="52">
        <f t="shared" si="102"/>
        <v>33</v>
      </c>
    </row>
    <row r="512" spans="1:12" ht="21.6" customHeight="1">
      <c r="A512" s="242" t="s">
        <v>316</v>
      </c>
      <c r="B512" s="134">
        <v>19</v>
      </c>
      <c r="C512" s="45" t="s">
        <v>89</v>
      </c>
      <c r="D512" s="45" t="s">
        <v>147</v>
      </c>
      <c r="E512" s="45" t="s">
        <v>78</v>
      </c>
      <c r="F512" s="45" t="s">
        <v>289</v>
      </c>
      <c r="G512" s="45" t="s">
        <v>123</v>
      </c>
      <c r="H512" s="45" t="s">
        <v>124</v>
      </c>
      <c r="I512" s="45" t="s">
        <v>125</v>
      </c>
      <c r="J512" s="52">
        <f>'прил 3'!J66</f>
        <v>33</v>
      </c>
      <c r="K512" s="52">
        <f>'прил 3'!K66</f>
        <v>33</v>
      </c>
      <c r="L512" s="52">
        <f>'прил 3'!L66</f>
        <v>33</v>
      </c>
    </row>
    <row r="513" spans="1:13" s="116" customFormat="1" ht="52.9" customHeight="1">
      <c r="A513" s="3" t="s">
        <v>510</v>
      </c>
      <c r="B513" s="262" t="s">
        <v>496</v>
      </c>
      <c r="C513" s="262"/>
      <c r="D513" s="262"/>
      <c r="E513" s="261"/>
      <c r="F513" s="261"/>
      <c r="G513" s="262"/>
      <c r="H513" s="119"/>
      <c r="I513" s="119"/>
      <c r="J513" s="120">
        <f>SUM(J515)</f>
        <v>4398.6959999999999</v>
      </c>
      <c r="K513" s="120">
        <f>SUM(K515)</f>
        <v>0</v>
      </c>
      <c r="L513" s="120">
        <f>SUM(L515)</f>
        <v>0</v>
      </c>
      <c r="M513" s="355"/>
    </row>
    <row r="514" spans="1:13" s="116" customFormat="1" ht="39" customHeight="1">
      <c r="A514" s="640" t="s">
        <v>512</v>
      </c>
      <c r="B514" s="262" t="s">
        <v>496</v>
      </c>
      <c r="C514" s="265" t="s">
        <v>89</v>
      </c>
      <c r="D514" s="45" t="s">
        <v>123</v>
      </c>
      <c r="E514" s="261"/>
      <c r="F514" s="261"/>
      <c r="G514" s="262"/>
      <c r="H514" s="119"/>
      <c r="I514" s="119"/>
      <c r="J514" s="120">
        <f>J515</f>
        <v>4398.6959999999999</v>
      </c>
      <c r="K514" s="120">
        <f>K515</f>
        <v>0</v>
      </c>
      <c r="L514" s="120">
        <f>L515</f>
        <v>0</v>
      </c>
      <c r="M514" s="355"/>
    </row>
    <row r="515" spans="1:13" ht="39.6" customHeight="1">
      <c r="A515" s="219" t="s">
        <v>498</v>
      </c>
      <c r="B515" s="262" t="s">
        <v>496</v>
      </c>
      <c r="C515" s="265" t="s">
        <v>89</v>
      </c>
      <c r="D515" s="45" t="s">
        <v>123</v>
      </c>
      <c r="E515" s="263" t="s">
        <v>497</v>
      </c>
      <c r="F515" s="264"/>
      <c r="G515" s="265"/>
      <c r="H515" s="45"/>
      <c r="I515" s="45"/>
      <c r="J515" s="52">
        <f>J518</f>
        <v>4398.6959999999999</v>
      </c>
      <c r="K515" s="52">
        <f>K518</f>
        <v>0</v>
      </c>
      <c r="L515" s="52">
        <f>L518</f>
        <v>0</v>
      </c>
    </row>
    <row r="516" spans="1:13" ht="22.9" customHeight="1">
      <c r="A516" s="641" t="s">
        <v>303</v>
      </c>
      <c r="B516" s="262" t="s">
        <v>496</v>
      </c>
      <c r="C516" s="265" t="s">
        <v>89</v>
      </c>
      <c r="D516" s="45" t="s">
        <v>123</v>
      </c>
      <c r="E516" s="263" t="s">
        <v>497</v>
      </c>
      <c r="F516" s="264">
        <v>400</v>
      </c>
      <c r="G516" s="265"/>
      <c r="H516" s="45"/>
      <c r="I516" s="45"/>
      <c r="J516" s="52">
        <f t="shared" ref="J516:L518" si="103">J517</f>
        <v>4398.6959999999999</v>
      </c>
      <c r="K516" s="52">
        <f t="shared" si="103"/>
        <v>0</v>
      </c>
      <c r="L516" s="52">
        <f t="shared" si="103"/>
        <v>0</v>
      </c>
    </row>
    <row r="517" spans="1:13" ht="24.6" customHeight="1">
      <c r="A517" s="641" t="s">
        <v>304</v>
      </c>
      <c r="B517" s="262" t="s">
        <v>496</v>
      </c>
      <c r="C517" s="265" t="s">
        <v>89</v>
      </c>
      <c r="D517" s="45" t="s">
        <v>123</v>
      </c>
      <c r="E517" s="263" t="s">
        <v>497</v>
      </c>
      <c r="F517" s="264">
        <v>410</v>
      </c>
      <c r="G517" s="265"/>
      <c r="H517" s="45"/>
      <c r="I517" s="45"/>
      <c r="J517" s="52">
        <f t="shared" si="103"/>
        <v>4398.6959999999999</v>
      </c>
      <c r="K517" s="52">
        <f t="shared" si="103"/>
        <v>0</v>
      </c>
      <c r="L517" s="52">
        <f t="shared" si="103"/>
        <v>0</v>
      </c>
    </row>
    <row r="518" spans="1:13" ht="25.15" customHeight="1">
      <c r="A518" s="139" t="s">
        <v>197</v>
      </c>
      <c r="B518" s="262" t="s">
        <v>496</v>
      </c>
      <c r="C518" s="265" t="s">
        <v>89</v>
      </c>
      <c r="D518" s="45" t="s">
        <v>123</v>
      </c>
      <c r="E518" s="263" t="s">
        <v>497</v>
      </c>
      <c r="F518" s="264">
        <v>410</v>
      </c>
      <c r="G518" s="265" t="s">
        <v>150</v>
      </c>
      <c r="H518" s="45"/>
      <c r="I518" s="45"/>
      <c r="J518" s="52">
        <f t="shared" si="103"/>
        <v>4398.6959999999999</v>
      </c>
      <c r="K518" s="253">
        <f t="shared" si="103"/>
        <v>0</v>
      </c>
      <c r="L518" s="253">
        <f t="shared" si="103"/>
        <v>0</v>
      </c>
    </row>
    <row r="519" spans="1:13" ht="25.15" customHeight="1">
      <c r="A519" s="139" t="s">
        <v>234</v>
      </c>
      <c r="B519" s="262" t="s">
        <v>496</v>
      </c>
      <c r="C519" s="265" t="s">
        <v>89</v>
      </c>
      <c r="D519" s="45" t="s">
        <v>123</v>
      </c>
      <c r="E519" s="263" t="s">
        <v>497</v>
      </c>
      <c r="F519" s="264">
        <v>410</v>
      </c>
      <c r="G519" s="265" t="s">
        <v>150</v>
      </c>
      <c r="H519" s="45" t="s">
        <v>123</v>
      </c>
      <c r="I519" s="45"/>
      <c r="J519" s="52">
        <f>SUM(J520)</f>
        <v>4398.6959999999999</v>
      </c>
      <c r="K519" s="253">
        <f>K520</f>
        <v>0</v>
      </c>
      <c r="L519" s="253">
        <f>L520</f>
        <v>0</v>
      </c>
    </row>
    <row r="520" spans="1:13" ht="25.15" customHeight="1">
      <c r="A520" s="505" t="s">
        <v>316</v>
      </c>
      <c r="B520" s="262" t="s">
        <v>496</v>
      </c>
      <c r="C520" s="265" t="s">
        <v>89</v>
      </c>
      <c r="D520" s="45" t="s">
        <v>123</v>
      </c>
      <c r="E520" s="263" t="s">
        <v>497</v>
      </c>
      <c r="F520" s="264">
        <v>410</v>
      </c>
      <c r="G520" s="265" t="s">
        <v>150</v>
      </c>
      <c r="H520" s="45" t="s">
        <v>123</v>
      </c>
      <c r="I520" s="45" t="s">
        <v>125</v>
      </c>
      <c r="J520" s="52">
        <f>'прил 3'!J172</f>
        <v>4398.6959999999999</v>
      </c>
      <c r="K520" s="52">
        <f>'прил 3'!K172</f>
        <v>0</v>
      </c>
      <c r="L520" s="52">
        <f>'прил 3'!L172</f>
        <v>0</v>
      </c>
    </row>
    <row r="521" spans="1:13" s="116" customFormat="1" ht="35.450000000000003" customHeight="1">
      <c r="A521" s="642" t="s">
        <v>527</v>
      </c>
      <c r="B521" s="262" t="s">
        <v>518</v>
      </c>
      <c r="C521" s="262"/>
      <c r="D521" s="262"/>
      <c r="E521" s="261"/>
      <c r="F521" s="261"/>
      <c r="G521" s="262"/>
      <c r="H521" s="119"/>
      <c r="I521" s="119"/>
      <c r="J521" s="120">
        <f>SUM(J523)</f>
        <v>30</v>
      </c>
      <c r="K521" s="120">
        <f>SUM(K523)</f>
        <v>20</v>
      </c>
      <c r="L521" s="120">
        <f>SUM(L523)</f>
        <v>10</v>
      </c>
      <c r="M521" s="355"/>
    </row>
    <row r="522" spans="1:13" s="116" customFormat="1" ht="39" customHeight="1">
      <c r="A522" s="228" t="s">
        <v>520</v>
      </c>
      <c r="B522" s="262" t="s">
        <v>518</v>
      </c>
      <c r="C522" s="265" t="s">
        <v>89</v>
      </c>
      <c r="D522" s="45" t="s">
        <v>123</v>
      </c>
      <c r="E522" s="261"/>
      <c r="F522" s="261"/>
      <c r="G522" s="262"/>
      <c r="H522" s="119"/>
      <c r="I522" s="119"/>
      <c r="J522" s="120">
        <f>J523</f>
        <v>30</v>
      </c>
      <c r="K522" s="120">
        <f>K523</f>
        <v>20</v>
      </c>
      <c r="L522" s="120">
        <f>L523</f>
        <v>10</v>
      </c>
      <c r="M522" s="355"/>
    </row>
    <row r="523" spans="1:13" ht="27.6" customHeight="1">
      <c r="A523" s="228" t="s">
        <v>521</v>
      </c>
      <c r="B523" s="262" t="s">
        <v>518</v>
      </c>
      <c r="C523" s="265" t="s">
        <v>89</v>
      </c>
      <c r="D523" s="45" t="s">
        <v>123</v>
      </c>
      <c r="E523" s="263">
        <v>42380</v>
      </c>
      <c r="F523" s="264"/>
      <c r="G523" s="265"/>
      <c r="H523" s="45"/>
      <c r="I523" s="45"/>
      <c r="J523" s="52">
        <f>J526</f>
        <v>30</v>
      </c>
      <c r="K523" s="52">
        <f>K526</f>
        <v>20</v>
      </c>
      <c r="L523" s="52">
        <f>L526</f>
        <v>10</v>
      </c>
    </row>
    <row r="524" spans="1:13" ht="32.450000000000003" customHeight="1">
      <c r="A524" s="1" t="s">
        <v>290</v>
      </c>
      <c r="B524" s="262" t="s">
        <v>518</v>
      </c>
      <c r="C524" s="265" t="s">
        <v>89</v>
      </c>
      <c r="D524" s="45" t="s">
        <v>123</v>
      </c>
      <c r="E524" s="263">
        <v>42380</v>
      </c>
      <c r="F524" s="264">
        <v>200</v>
      </c>
      <c r="G524" s="265"/>
      <c r="H524" s="45"/>
      <c r="I524" s="45"/>
      <c r="J524" s="52">
        <f t="shared" ref="J524:L526" si="104">J525</f>
        <v>30</v>
      </c>
      <c r="K524" s="52">
        <f t="shared" si="104"/>
        <v>20</v>
      </c>
      <c r="L524" s="52">
        <f t="shared" si="104"/>
        <v>10</v>
      </c>
    </row>
    <row r="525" spans="1:13" ht="37.15" customHeight="1">
      <c r="A525" s="1" t="s">
        <v>291</v>
      </c>
      <c r="B525" s="262" t="s">
        <v>518</v>
      </c>
      <c r="C525" s="265" t="s">
        <v>89</v>
      </c>
      <c r="D525" s="45" t="s">
        <v>123</v>
      </c>
      <c r="E525" s="263">
        <v>42380</v>
      </c>
      <c r="F525" s="264">
        <v>240</v>
      </c>
      <c r="G525" s="265"/>
      <c r="H525" s="45"/>
      <c r="I525" s="45"/>
      <c r="J525" s="52">
        <f t="shared" si="104"/>
        <v>30</v>
      </c>
      <c r="K525" s="52">
        <f t="shared" si="104"/>
        <v>20</v>
      </c>
      <c r="L525" s="52">
        <f t="shared" si="104"/>
        <v>10</v>
      </c>
    </row>
    <row r="526" spans="1:13" ht="25.15" customHeight="1">
      <c r="A526" s="139" t="s">
        <v>121</v>
      </c>
      <c r="B526" s="262" t="s">
        <v>518</v>
      </c>
      <c r="C526" s="265" t="s">
        <v>89</v>
      </c>
      <c r="D526" s="45" t="s">
        <v>123</v>
      </c>
      <c r="E526" s="263">
        <v>42380</v>
      </c>
      <c r="F526" s="264">
        <v>240</v>
      </c>
      <c r="G526" s="265" t="s">
        <v>123</v>
      </c>
      <c r="H526" s="45"/>
      <c r="I526" s="45"/>
      <c r="J526" s="52">
        <f t="shared" si="104"/>
        <v>30</v>
      </c>
      <c r="K526" s="253">
        <f t="shared" si="104"/>
        <v>20</v>
      </c>
      <c r="L526" s="253">
        <f t="shared" si="104"/>
        <v>10</v>
      </c>
    </row>
    <row r="527" spans="1:13" ht="25.15" customHeight="1">
      <c r="A527" s="502" t="s">
        <v>136</v>
      </c>
      <c r="B527" s="262" t="s">
        <v>518</v>
      </c>
      <c r="C527" s="265" t="s">
        <v>89</v>
      </c>
      <c r="D527" s="45" t="s">
        <v>123</v>
      </c>
      <c r="E527" s="263">
        <v>42380</v>
      </c>
      <c r="F527" s="264">
        <v>240</v>
      </c>
      <c r="G527" s="265" t="s">
        <v>123</v>
      </c>
      <c r="H527" s="45" t="s">
        <v>161</v>
      </c>
      <c r="I527" s="45"/>
      <c r="J527" s="52">
        <f>SUM(J528)</f>
        <v>30</v>
      </c>
      <c r="K527" s="253">
        <f>K528</f>
        <v>20</v>
      </c>
      <c r="L527" s="253">
        <f>L528</f>
        <v>10</v>
      </c>
    </row>
    <row r="528" spans="1:13" ht="25.15" customHeight="1">
      <c r="A528" s="505" t="s">
        <v>316</v>
      </c>
      <c r="B528" s="262" t="s">
        <v>518</v>
      </c>
      <c r="C528" s="265" t="s">
        <v>89</v>
      </c>
      <c r="D528" s="45" t="s">
        <v>123</v>
      </c>
      <c r="E528" s="263">
        <v>42380</v>
      </c>
      <c r="F528" s="264">
        <v>240</v>
      </c>
      <c r="G528" s="265" t="s">
        <v>123</v>
      </c>
      <c r="H528" s="45" t="s">
        <v>161</v>
      </c>
      <c r="I528" s="45" t="s">
        <v>125</v>
      </c>
      <c r="J528" s="52">
        <f>'прил 3'!J97</f>
        <v>30</v>
      </c>
      <c r="K528" s="52">
        <f>'прил 3'!K97</f>
        <v>20</v>
      </c>
      <c r="L528" s="52">
        <f>'прил 3'!L97</f>
        <v>10</v>
      </c>
    </row>
    <row r="529" spans="1:13" s="116" customFormat="1" ht="46.15" customHeight="1">
      <c r="A529" s="642" t="s">
        <v>465</v>
      </c>
      <c r="B529" s="262" t="s">
        <v>210</v>
      </c>
      <c r="C529" s="262"/>
      <c r="D529" s="262"/>
      <c r="E529" s="261"/>
      <c r="F529" s="261"/>
      <c r="G529" s="262"/>
      <c r="H529" s="119"/>
      <c r="I529" s="119"/>
      <c r="J529" s="120">
        <f>SUM(J531)</f>
        <v>3</v>
      </c>
      <c r="K529" s="120">
        <f>SUM(K531)</f>
        <v>3</v>
      </c>
      <c r="L529" s="120">
        <f>SUM(L531)</f>
        <v>3</v>
      </c>
      <c r="M529" s="355"/>
    </row>
    <row r="530" spans="1:13" s="116" customFormat="1" ht="39" customHeight="1">
      <c r="A530" s="228" t="s">
        <v>20</v>
      </c>
      <c r="B530" s="265" t="s">
        <v>210</v>
      </c>
      <c r="C530" s="265" t="s">
        <v>89</v>
      </c>
      <c r="D530" s="45" t="s">
        <v>123</v>
      </c>
      <c r="E530" s="261"/>
      <c r="F530" s="261"/>
      <c r="G530" s="262"/>
      <c r="H530" s="119"/>
      <c r="I530" s="119"/>
      <c r="J530" s="120">
        <f>J531</f>
        <v>3</v>
      </c>
      <c r="K530" s="120">
        <f>K531</f>
        <v>3</v>
      </c>
      <c r="L530" s="120">
        <f>L531</f>
        <v>3</v>
      </c>
      <c r="M530" s="355"/>
    </row>
    <row r="531" spans="1:13" ht="27.6" customHeight="1">
      <c r="A531" s="228" t="s">
        <v>19</v>
      </c>
      <c r="B531" s="265" t="s">
        <v>210</v>
      </c>
      <c r="C531" s="265" t="s">
        <v>89</v>
      </c>
      <c r="D531" s="45" t="s">
        <v>123</v>
      </c>
      <c r="E531" s="263">
        <v>42310</v>
      </c>
      <c r="F531" s="264"/>
      <c r="G531" s="265"/>
      <c r="H531" s="45"/>
      <c r="I531" s="45"/>
      <c r="J531" s="52">
        <f>J534</f>
        <v>3</v>
      </c>
      <c r="K531" s="52">
        <f>K534</f>
        <v>3</v>
      </c>
      <c r="L531" s="52">
        <f>L534</f>
        <v>3</v>
      </c>
    </row>
    <row r="532" spans="1:13" ht="32.450000000000003" customHeight="1">
      <c r="A532" s="1" t="s">
        <v>290</v>
      </c>
      <c r="B532" s="265" t="s">
        <v>210</v>
      </c>
      <c r="C532" s="265" t="s">
        <v>89</v>
      </c>
      <c r="D532" s="45" t="s">
        <v>123</v>
      </c>
      <c r="E532" s="263">
        <v>42310</v>
      </c>
      <c r="F532" s="264">
        <v>200</v>
      </c>
      <c r="G532" s="265"/>
      <c r="H532" s="45"/>
      <c r="I532" s="45"/>
      <c r="J532" s="52">
        <f t="shared" ref="J532:L534" si="105">J533</f>
        <v>3</v>
      </c>
      <c r="K532" s="52">
        <f t="shared" si="105"/>
        <v>3</v>
      </c>
      <c r="L532" s="52">
        <f t="shared" si="105"/>
        <v>3</v>
      </c>
    </row>
    <row r="533" spans="1:13" ht="37.15" customHeight="1">
      <c r="A533" s="1" t="s">
        <v>291</v>
      </c>
      <c r="B533" s="265" t="s">
        <v>210</v>
      </c>
      <c r="C533" s="265" t="s">
        <v>89</v>
      </c>
      <c r="D533" s="45" t="s">
        <v>123</v>
      </c>
      <c r="E533" s="263">
        <v>42310</v>
      </c>
      <c r="F533" s="264">
        <v>240</v>
      </c>
      <c r="G533" s="265"/>
      <c r="H533" s="45"/>
      <c r="I533" s="45"/>
      <c r="J533" s="52">
        <f t="shared" si="105"/>
        <v>3</v>
      </c>
      <c r="K533" s="52">
        <f t="shared" si="105"/>
        <v>3</v>
      </c>
      <c r="L533" s="52">
        <f t="shared" si="105"/>
        <v>3</v>
      </c>
    </row>
    <row r="534" spans="1:13" ht="25.15" customHeight="1">
      <c r="A534" s="139" t="s">
        <v>121</v>
      </c>
      <c r="B534" s="265" t="s">
        <v>210</v>
      </c>
      <c r="C534" s="265" t="s">
        <v>89</v>
      </c>
      <c r="D534" s="45" t="s">
        <v>123</v>
      </c>
      <c r="E534" s="263">
        <v>42310</v>
      </c>
      <c r="F534" s="264">
        <v>240</v>
      </c>
      <c r="G534" s="265" t="s">
        <v>123</v>
      </c>
      <c r="H534" s="45"/>
      <c r="I534" s="45"/>
      <c r="J534" s="52">
        <f t="shared" si="105"/>
        <v>3</v>
      </c>
      <c r="K534" s="253">
        <f t="shared" si="105"/>
        <v>3</v>
      </c>
      <c r="L534" s="253">
        <f t="shared" si="105"/>
        <v>3</v>
      </c>
    </row>
    <row r="535" spans="1:13" ht="25.15" customHeight="1">
      <c r="A535" s="502" t="s">
        <v>136</v>
      </c>
      <c r="B535" s="265" t="s">
        <v>210</v>
      </c>
      <c r="C535" s="265" t="s">
        <v>89</v>
      </c>
      <c r="D535" s="45" t="s">
        <v>123</v>
      </c>
      <c r="E535" s="263">
        <v>42310</v>
      </c>
      <c r="F535" s="264">
        <v>240</v>
      </c>
      <c r="G535" s="265" t="s">
        <v>123</v>
      </c>
      <c r="H535" s="45" t="s">
        <v>161</v>
      </c>
      <c r="I535" s="45"/>
      <c r="J535" s="52">
        <f>SUM(J536)</f>
        <v>3</v>
      </c>
      <c r="K535" s="253">
        <f>K536</f>
        <v>3</v>
      </c>
      <c r="L535" s="253">
        <f>L536</f>
        <v>3</v>
      </c>
    </row>
    <row r="536" spans="1:13" ht="25.15" customHeight="1">
      <c r="A536" s="505" t="s">
        <v>316</v>
      </c>
      <c r="B536" s="265" t="s">
        <v>210</v>
      </c>
      <c r="C536" s="265" t="s">
        <v>89</v>
      </c>
      <c r="D536" s="45" t="s">
        <v>123</v>
      </c>
      <c r="E536" s="263">
        <v>42310</v>
      </c>
      <c r="F536" s="264">
        <v>240</v>
      </c>
      <c r="G536" s="265" t="s">
        <v>123</v>
      </c>
      <c r="H536" s="45" t="s">
        <v>161</v>
      </c>
      <c r="I536" s="45" t="s">
        <v>125</v>
      </c>
      <c r="J536" s="52">
        <f>'прил 3'!J98</f>
        <v>3</v>
      </c>
      <c r="K536" s="52">
        <f>'прил 3'!K98</f>
        <v>3</v>
      </c>
      <c r="L536" s="52">
        <f>'прил 3'!L98</f>
        <v>3</v>
      </c>
    </row>
    <row r="537" spans="1:13" s="116" customFormat="1" ht="40.15" customHeight="1">
      <c r="A537" s="3" t="s">
        <v>466</v>
      </c>
      <c r="B537" s="256">
        <v>29</v>
      </c>
      <c r="C537" s="119"/>
      <c r="D537" s="256"/>
      <c r="E537" s="119"/>
      <c r="F537" s="119"/>
      <c r="G537" s="254"/>
      <c r="H537" s="254"/>
      <c r="I537" s="254"/>
      <c r="J537" s="120">
        <f>SUM(J539)</f>
        <v>5</v>
      </c>
      <c r="K537" s="120">
        <f>SUM(K539)</f>
        <v>5</v>
      </c>
      <c r="L537" s="120">
        <f>SUM(L539)</f>
        <v>5</v>
      </c>
      <c r="M537" s="209"/>
    </row>
    <row r="538" spans="1:13" s="116" customFormat="1" ht="35.450000000000003" customHeight="1">
      <c r="A538" s="191" t="s">
        <v>27</v>
      </c>
      <c r="B538" s="134">
        <v>29</v>
      </c>
      <c r="C538" s="112" t="s">
        <v>89</v>
      </c>
      <c r="D538" s="45" t="s">
        <v>123</v>
      </c>
      <c r="E538" s="118"/>
      <c r="F538" s="118"/>
      <c r="G538" s="254"/>
      <c r="H538" s="254"/>
      <c r="I538" s="254"/>
      <c r="J538" s="120">
        <f>J539</f>
        <v>5</v>
      </c>
      <c r="K538" s="120">
        <f>K539</f>
        <v>5</v>
      </c>
      <c r="L538" s="120">
        <f>L539</f>
        <v>5</v>
      </c>
      <c r="M538" s="355"/>
    </row>
    <row r="539" spans="1:13" ht="22.15" customHeight="1">
      <c r="A539" s="219" t="s">
        <v>28</v>
      </c>
      <c r="B539" s="134">
        <v>29</v>
      </c>
      <c r="C539" s="112" t="s">
        <v>89</v>
      </c>
      <c r="D539" s="45" t="s">
        <v>123</v>
      </c>
      <c r="E539" s="112" t="s">
        <v>178</v>
      </c>
      <c r="F539" s="112"/>
      <c r="G539" s="46"/>
      <c r="H539" s="46"/>
      <c r="I539" s="46"/>
      <c r="J539" s="52">
        <f>SUM(J544)</f>
        <v>5</v>
      </c>
      <c r="K539" s="52">
        <f>SUM(K544)</f>
        <v>5</v>
      </c>
      <c r="L539" s="52">
        <f>SUM(L544)</f>
        <v>5</v>
      </c>
    </row>
    <row r="540" spans="1:13" ht="39.6" customHeight="1">
      <c r="A540" s="139" t="s">
        <v>290</v>
      </c>
      <c r="B540" s="134">
        <v>29</v>
      </c>
      <c r="C540" s="112" t="s">
        <v>89</v>
      </c>
      <c r="D540" s="45" t="s">
        <v>123</v>
      </c>
      <c r="E540" s="112" t="s">
        <v>178</v>
      </c>
      <c r="F540" s="112" t="s">
        <v>288</v>
      </c>
      <c r="G540" s="46"/>
      <c r="H540" s="46"/>
      <c r="I540" s="46"/>
      <c r="J540" s="52">
        <f t="shared" ref="J540:L542" si="106">J541</f>
        <v>5</v>
      </c>
      <c r="K540" s="52">
        <f t="shared" si="106"/>
        <v>5</v>
      </c>
      <c r="L540" s="52">
        <f t="shared" si="106"/>
        <v>5</v>
      </c>
    </row>
    <row r="541" spans="1:13" ht="38.25" customHeight="1">
      <c r="A541" s="139" t="s">
        <v>291</v>
      </c>
      <c r="B541" s="134">
        <v>29</v>
      </c>
      <c r="C541" s="112" t="s">
        <v>89</v>
      </c>
      <c r="D541" s="45" t="s">
        <v>123</v>
      </c>
      <c r="E541" s="112" t="s">
        <v>178</v>
      </c>
      <c r="F541" s="112" t="s">
        <v>289</v>
      </c>
      <c r="G541" s="46"/>
      <c r="H541" s="46"/>
      <c r="I541" s="46"/>
      <c r="J541" s="52">
        <f t="shared" si="106"/>
        <v>5</v>
      </c>
      <c r="K541" s="52">
        <f t="shared" si="106"/>
        <v>5</v>
      </c>
      <c r="L541" s="52">
        <f t="shared" si="106"/>
        <v>5</v>
      </c>
    </row>
    <row r="542" spans="1:13" ht="25.15" customHeight="1">
      <c r="A542" s="1" t="s">
        <v>138</v>
      </c>
      <c r="B542" s="134">
        <v>29</v>
      </c>
      <c r="C542" s="112" t="s">
        <v>89</v>
      </c>
      <c r="D542" s="45" t="s">
        <v>123</v>
      </c>
      <c r="E542" s="112" t="s">
        <v>178</v>
      </c>
      <c r="F542" s="112" t="s">
        <v>289</v>
      </c>
      <c r="G542" s="134" t="s">
        <v>124</v>
      </c>
      <c r="H542" s="46"/>
      <c r="I542" s="46"/>
      <c r="J542" s="52">
        <f t="shared" si="106"/>
        <v>5</v>
      </c>
      <c r="K542" s="52">
        <f t="shared" si="106"/>
        <v>5</v>
      </c>
      <c r="L542" s="52">
        <f t="shared" si="106"/>
        <v>5</v>
      </c>
    </row>
    <row r="543" spans="1:13" ht="25.15" customHeight="1">
      <c r="A543" s="229" t="s">
        <v>101</v>
      </c>
      <c r="B543" s="134">
        <v>29</v>
      </c>
      <c r="C543" s="112" t="s">
        <v>89</v>
      </c>
      <c r="D543" s="45" t="s">
        <v>123</v>
      </c>
      <c r="E543" s="112" t="s">
        <v>178</v>
      </c>
      <c r="F543" s="112" t="s">
        <v>289</v>
      </c>
      <c r="G543" s="134" t="s">
        <v>124</v>
      </c>
      <c r="H543" s="134">
        <v>12</v>
      </c>
      <c r="I543" s="46"/>
      <c r="J543" s="120">
        <f>J544</f>
        <v>5</v>
      </c>
      <c r="K543" s="120">
        <f>K544</f>
        <v>5</v>
      </c>
      <c r="L543" s="120">
        <f>L544</f>
        <v>5</v>
      </c>
    </row>
    <row r="544" spans="1:13" ht="25.15" customHeight="1">
      <c r="A544" s="505" t="s">
        <v>316</v>
      </c>
      <c r="B544" s="134">
        <v>29</v>
      </c>
      <c r="C544" s="112" t="s">
        <v>89</v>
      </c>
      <c r="D544" s="45" t="s">
        <v>123</v>
      </c>
      <c r="E544" s="112" t="s">
        <v>178</v>
      </c>
      <c r="F544" s="112" t="s">
        <v>289</v>
      </c>
      <c r="G544" s="134" t="s">
        <v>124</v>
      </c>
      <c r="H544" s="134">
        <v>12</v>
      </c>
      <c r="I544" s="46" t="s">
        <v>125</v>
      </c>
      <c r="J544" s="52">
        <f>'прил 4'!I205</f>
        <v>5</v>
      </c>
      <c r="K544" s="52">
        <f>'прил 4'!J205</f>
        <v>5</v>
      </c>
      <c r="L544" s="52">
        <f>'прил 4'!K205</f>
        <v>5</v>
      </c>
    </row>
    <row r="545" spans="1:13" s="116" customFormat="1" ht="61.15" customHeight="1">
      <c r="A545" s="142" t="s">
        <v>467</v>
      </c>
      <c r="B545" s="256">
        <v>31</v>
      </c>
      <c r="C545" s="118"/>
      <c r="D545" s="118"/>
      <c r="E545" s="118"/>
      <c r="F545" s="118"/>
      <c r="G545" s="119"/>
      <c r="H545" s="119"/>
      <c r="I545" s="119"/>
      <c r="J545" s="120">
        <f>SUM(J547)</f>
        <v>2</v>
      </c>
      <c r="K545" s="120">
        <f>SUM(K547)</f>
        <v>2</v>
      </c>
      <c r="L545" s="120">
        <f>SUM(L547)</f>
        <v>2</v>
      </c>
      <c r="M545" s="209"/>
    </row>
    <row r="546" spans="1:13" s="116" customFormat="1" ht="46.5" customHeight="1">
      <c r="A546" s="139" t="s">
        <v>29</v>
      </c>
      <c r="B546" s="134">
        <v>31</v>
      </c>
      <c r="C546" s="112" t="s">
        <v>89</v>
      </c>
      <c r="D546" s="45" t="s">
        <v>123</v>
      </c>
      <c r="E546" s="118"/>
      <c r="F546" s="118"/>
      <c r="G546" s="119"/>
      <c r="H546" s="119"/>
      <c r="I546" s="119"/>
      <c r="J546" s="120">
        <f>J547</f>
        <v>2</v>
      </c>
      <c r="K546" s="120">
        <f>K547</f>
        <v>2</v>
      </c>
      <c r="L546" s="120">
        <f>L547</f>
        <v>2</v>
      </c>
      <c r="M546" s="355"/>
    </row>
    <row r="547" spans="1:13" ht="36" customHeight="1">
      <c r="A547" s="141" t="s">
        <v>268</v>
      </c>
      <c r="B547" s="134">
        <v>31</v>
      </c>
      <c r="C547" s="112" t="s">
        <v>89</v>
      </c>
      <c r="D547" s="45" t="s">
        <v>123</v>
      </c>
      <c r="E547" s="45" t="s">
        <v>195</v>
      </c>
      <c r="F547" s="45"/>
      <c r="G547" s="45"/>
      <c r="H547" s="45"/>
      <c r="I547" s="45"/>
      <c r="J547" s="52">
        <f>J550</f>
        <v>2</v>
      </c>
      <c r="K547" s="52">
        <f>K550</f>
        <v>2</v>
      </c>
      <c r="L547" s="52">
        <f>L550</f>
        <v>2</v>
      </c>
    </row>
    <row r="548" spans="1:13" ht="36" customHeight="1">
      <c r="A548" s="1" t="s">
        <v>290</v>
      </c>
      <c r="B548" s="134">
        <v>31</v>
      </c>
      <c r="C548" s="112" t="s">
        <v>89</v>
      </c>
      <c r="D548" s="45" t="s">
        <v>123</v>
      </c>
      <c r="E548" s="45" t="s">
        <v>195</v>
      </c>
      <c r="F548" s="45" t="s">
        <v>288</v>
      </c>
      <c r="G548" s="45"/>
      <c r="H548" s="45"/>
      <c r="I548" s="45"/>
      <c r="J548" s="52">
        <f t="shared" ref="J548:L549" si="107">J549</f>
        <v>2</v>
      </c>
      <c r="K548" s="52">
        <f t="shared" si="107"/>
        <v>2</v>
      </c>
      <c r="L548" s="52">
        <f t="shared" si="107"/>
        <v>2</v>
      </c>
    </row>
    <row r="549" spans="1:13" ht="36" customHeight="1">
      <c r="A549" s="1" t="s">
        <v>291</v>
      </c>
      <c r="B549" s="134">
        <v>31</v>
      </c>
      <c r="C549" s="112" t="s">
        <v>89</v>
      </c>
      <c r="D549" s="45" t="s">
        <v>123</v>
      </c>
      <c r="E549" s="45" t="s">
        <v>195</v>
      </c>
      <c r="F549" s="45" t="s">
        <v>289</v>
      </c>
      <c r="G549" s="45"/>
      <c r="H549" s="45"/>
      <c r="I549" s="45"/>
      <c r="J549" s="52">
        <f t="shared" si="107"/>
        <v>2</v>
      </c>
      <c r="K549" s="52">
        <f t="shared" si="107"/>
        <v>2</v>
      </c>
      <c r="L549" s="52">
        <f t="shared" si="107"/>
        <v>2</v>
      </c>
    </row>
    <row r="550" spans="1:13" ht="25.15" customHeight="1">
      <c r="A550" s="137" t="s">
        <v>137</v>
      </c>
      <c r="B550" s="134">
        <v>31</v>
      </c>
      <c r="C550" s="112" t="s">
        <v>89</v>
      </c>
      <c r="D550" s="45" t="s">
        <v>123</v>
      </c>
      <c r="E550" s="45" t="s">
        <v>195</v>
      </c>
      <c r="F550" s="45" t="s">
        <v>289</v>
      </c>
      <c r="G550" s="46" t="s">
        <v>147</v>
      </c>
      <c r="H550" s="45"/>
      <c r="I550" s="45"/>
      <c r="J550" s="52">
        <f>SUM(J551)</f>
        <v>2</v>
      </c>
      <c r="K550" s="52">
        <f>SUM(K551)</f>
        <v>2</v>
      </c>
      <c r="L550" s="52">
        <f>SUM(L551)</f>
        <v>2</v>
      </c>
    </row>
    <row r="551" spans="1:13" ht="32.25" customHeight="1">
      <c r="A551" s="1" t="s">
        <v>100</v>
      </c>
      <c r="B551" s="134">
        <v>31</v>
      </c>
      <c r="C551" s="112" t="s">
        <v>89</v>
      </c>
      <c r="D551" s="45" t="s">
        <v>123</v>
      </c>
      <c r="E551" s="45" t="s">
        <v>195</v>
      </c>
      <c r="F551" s="45" t="s">
        <v>289</v>
      </c>
      <c r="G551" s="46" t="s">
        <v>147</v>
      </c>
      <c r="H551" s="45" t="s">
        <v>142</v>
      </c>
      <c r="I551" s="45"/>
      <c r="J551" s="52">
        <f>J552</f>
        <v>2</v>
      </c>
      <c r="K551" s="52">
        <f>K552</f>
        <v>2</v>
      </c>
      <c r="L551" s="52">
        <f>L552</f>
        <v>2</v>
      </c>
    </row>
    <row r="552" spans="1:13" ht="25.15" customHeight="1">
      <c r="A552" s="242" t="s">
        <v>316</v>
      </c>
      <c r="B552" s="134">
        <v>31</v>
      </c>
      <c r="C552" s="112" t="s">
        <v>89</v>
      </c>
      <c r="D552" s="45" t="s">
        <v>123</v>
      </c>
      <c r="E552" s="45" t="s">
        <v>195</v>
      </c>
      <c r="F552" s="45" t="s">
        <v>289</v>
      </c>
      <c r="G552" s="46" t="s">
        <v>147</v>
      </c>
      <c r="H552" s="45" t="s">
        <v>142</v>
      </c>
      <c r="I552" s="45" t="s">
        <v>125</v>
      </c>
      <c r="J552" s="52">
        <f>'прил 4'!I171</f>
        <v>2</v>
      </c>
      <c r="K552" s="52">
        <f>'прил 4'!J171</f>
        <v>2</v>
      </c>
      <c r="L552" s="52">
        <f>'прил 4'!K171</f>
        <v>2</v>
      </c>
    </row>
    <row r="553" spans="1:13" ht="36.6" customHeight="1">
      <c r="A553" s="3" t="s">
        <v>476</v>
      </c>
      <c r="B553" s="134">
        <v>32</v>
      </c>
      <c r="C553" s="45"/>
      <c r="D553" s="45"/>
      <c r="E553" s="45"/>
      <c r="F553" s="45"/>
      <c r="G553" s="45"/>
      <c r="H553" s="45"/>
      <c r="I553" s="45"/>
      <c r="J553" s="120">
        <f>J555</f>
        <v>35</v>
      </c>
      <c r="K553" s="120">
        <f>K555</f>
        <v>26.8</v>
      </c>
      <c r="L553" s="120">
        <f>L555</f>
        <v>27.9</v>
      </c>
    </row>
    <row r="554" spans="1:13" ht="33.6" customHeight="1">
      <c r="A554" s="139" t="s">
        <v>36</v>
      </c>
      <c r="B554" s="134">
        <v>32</v>
      </c>
      <c r="C554" s="45" t="s">
        <v>89</v>
      </c>
      <c r="D554" s="45" t="s">
        <v>123</v>
      </c>
      <c r="E554" s="45"/>
      <c r="F554" s="45"/>
      <c r="G554" s="45"/>
      <c r="H554" s="45"/>
      <c r="I554" s="45"/>
      <c r="J554" s="120">
        <f>J555</f>
        <v>35</v>
      </c>
      <c r="K554" s="120">
        <f>K555</f>
        <v>26.8</v>
      </c>
      <c r="L554" s="120">
        <f>L555</f>
        <v>27.9</v>
      </c>
    </row>
    <row r="555" spans="1:13" ht="25.15" customHeight="1">
      <c r="A555" s="1" t="s">
        <v>91</v>
      </c>
      <c r="B555" s="134">
        <v>32</v>
      </c>
      <c r="C555" s="45" t="s">
        <v>89</v>
      </c>
      <c r="D555" s="45" t="s">
        <v>123</v>
      </c>
      <c r="E555" s="45" t="s">
        <v>179</v>
      </c>
      <c r="F555" s="45"/>
      <c r="G555" s="45"/>
      <c r="H555" s="45"/>
      <c r="I555" s="45"/>
      <c r="J555" s="52">
        <f>J560</f>
        <v>35</v>
      </c>
      <c r="K555" s="253">
        <f>K558</f>
        <v>26.8</v>
      </c>
      <c r="L555" s="253">
        <f>L558</f>
        <v>27.9</v>
      </c>
    </row>
    <row r="556" spans="1:13" ht="35.450000000000003" customHeight="1">
      <c r="A556" s="1" t="s">
        <v>290</v>
      </c>
      <c r="B556" s="134">
        <v>32</v>
      </c>
      <c r="C556" s="45" t="s">
        <v>89</v>
      </c>
      <c r="D556" s="45" t="s">
        <v>123</v>
      </c>
      <c r="E556" s="45" t="s">
        <v>179</v>
      </c>
      <c r="F556" s="45" t="s">
        <v>288</v>
      </c>
      <c r="G556" s="45"/>
      <c r="H556" s="45"/>
      <c r="I556" s="45"/>
      <c r="J556" s="52">
        <f t="shared" ref="J556:L557" si="108">J557</f>
        <v>35</v>
      </c>
      <c r="K556" s="52">
        <f t="shared" si="108"/>
        <v>26.8</v>
      </c>
      <c r="L556" s="52">
        <f t="shared" si="108"/>
        <v>27.9</v>
      </c>
    </row>
    <row r="557" spans="1:13" ht="38.25" customHeight="1">
      <c r="A557" s="1" t="s">
        <v>291</v>
      </c>
      <c r="B557" s="134">
        <v>32</v>
      </c>
      <c r="C557" s="45" t="s">
        <v>89</v>
      </c>
      <c r="D557" s="45" t="s">
        <v>123</v>
      </c>
      <c r="E557" s="45" t="s">
        <v>179</v>
      </c>
      <c r="F557" s="45" t="s">
        <v>289</v>
      </c>
      <c r="G557" s="45"/>
      <c r="H557" s="45"/>
      <c r="I557" s="45"/>
      <c r="J557" s="52">
        <f t="shared" si="108"/>
        <v>35</v>
      </c>
      <c r="K557" s="52">
        <f t="shared" si="108"/>
        <v>26.8</v>
      </c>
      <c r="L557" s="52">
        <f t="shared" si="108"/>
        <v>27.9</v>
      </c>
    </row>
    <row r="558" spans="1:13" ht="25.15" customHeight="1">
      <c r="A558" s="1" t="s">
        <v>139</v>
      </c>
      <c r="B558" s="134">
        <v>32</v>
      </c>
      <c r="C558" s="45" t="s">
        <v>89</v>
      </c>
      <c r="D558" s="45" t="s">
        <v>123</v>
      </c>
      <c r="E558" s="45" t="s">
        <v>179</v>
      </c>
      <c r="F558" s="45" t="s">
        <v>289</v>
      </c>
      <c r="G558" s="45" t="s">
        <v>151</v>
      </c>
      <c r="H558" s="45"/>
      <c r="I558" s="45"/>
      <c r="J558" s="52">
        <f>J560</f>
        <v>35</v>
      </c>
      <c r="K558" s="253">
        <f>K560</f>
        <v>26.8</v>
      </c>
      <c r="L558" s="253">
        <f>L560</f>
        <v>27.9</v>
      </c>
    </row>
    <row r="559" spans="1:13" ht="25.15" customHeight="1">
      <c r="A559" s="225" t="s">
        <v>7</v>
      </c>
      <c r="B559" s="134">
        <v>32</v>
      </c>
      <c r="C559" s="45" t="s">
        <v>89</v>
      </c>
      <c r="D559" s="45" t="s">
        <v>123</v>
      </c>
      <c r="E559" s="45" t="s">
        <v>179</v>
      </c>
      <c r="F559" s="45" t="s">
        <v>289</v>
      </c>
      <c r="G559" s="45" t="s">
        <v>151</v>
      </c>
      <c r="H559" s="45" t="s">
        <v>151</v>
      </c>
      <c r="I559" s="45"/>
      <c r="J559" s="52">
        <f>J560</f>
        <v>35</v>
      </c>
      <c r="K559" s="52">
        <f>K560</f>
        <v>26.8</v>
      </c>
      <c r="L559" s="52">
        <f>L560</f>
        <v>27.9</v>
      </c>
    </row>
    <row r="560" spans="1:13" ht="25.15" customHeight="1">
      <c r="A560" s="242" t="s">
        <v>316</v>
      </c>
      <c r="B560" s="134">
        <v>32</v>
      </c>
      <c r="C560" s="45" t="s">
        <v>89</v>
      </c>
      <c r="D560" s="45" t="s">
        <v>123</v>
      </c>
      <c r="E560" s="45" t="s">
        <v>179</v>
      </c>
      <c r="F560" s="45" t="s">
        <v>289</v>
      </c>
      <c r="G560" s="45" t="s">
        <v>151</v>
      </c>
      <c r="H560" s="45" t="s">
        <v>151</v>
      </c>
      <c r="I560" s="45" t="s">
        <v>125</v>
      </c>
      <c r="J560" s="52">
        <f>'прил 4'!I301</f>
        <v>35</v>
      </c>
      <c r="K560" s="52">
        <f>'прил 4'!J301</f>
        <v>26.8</v>
      </c>
      <c r="L560" s="52">
        <f>'прил 4'!K301</f>
        <v>27.9</v>
      </c>
    </row>
    <row r="561" spans="1:12" ht="48.75" customHeight="1">
      <c r="A561" s="3" t="s">
        <v>479</v>
      </c>
      <c r="B561" s="134">
        <v>35</v>
      </c>
      <c r="C561" s="45"/>
      <c r="D561" s="45"/>
      <c r="E561" s="45"/>
      <c r="F561" s="45"/>
      <c r="G561" s="45"/>
      <c r="H561" s="45"/>
      <c r="I561" s="45"/>
      <c r="J561" s="120">
        <f>J563+J570</f>
        <v>130</v>
      </c>
      <c r="K561" s="120">
        <f>K563+K570</f>
        <v>100</v>
      </c>
      <c r="L561" s="120">
        <f>L563+L570</f>
        <v>100</v>
      </c>
    </row>
    <row r="562" spans="1:12" ht="25.15" customHeight="1">
      <c r="A562" s="111" t="s">
        <v>324</v>
      </c>
      <c r="B562" s="134">
        <v>35</v>
      </c>
      <c r="C562" s="45" t="s">
        <v>89</v>
      </c>
      <c r="D562" s="45" t="s">
        <v>123</v>
      </c>
      <c r="E562" s="45"/>
      <c r="F562" s="45"/>
      <c r="G562" s="45"/>
      <c r="H562" s="45"/>
      <c r="I562" s="45"/>
      <c r="J562" s="120">
        <f>J563</f>
        <v>80</v>
      </c>
      <c r="K562" s="120">
        <f>K563</f>
        <v>50</v>
      </c>
      <c r="L562" s="120">
        <f>L563</f>
        <v>50</v>
      </c>
    </row>
    <row r="563" spans="1:12" ht="25.15" customHeight="1">
      <c r="A563" s="139" t="s">
        <v>357</v>
      </c>
      <c r="B563" s="134">
        <v>35</v>
      </c>
      <c r="C563" s="45" t="s">
        <v>89</v>
      </c>
      <c r="D563" s="45" t="s">
        <v>123</v>
      </c>
      <c r="E563" s="45" t="s">
        <v>232</v>
      </c>
      <c r="F563" s="45"/>
      <c r="G563" s="45"/>
      <c r="H563" s="45"/>
      <c r="I563" s="45"/>
      <c r="J563" s="52">
        <f>J568</f>
        <v>80</v>
      </c>
      <c r="K563" s="253">
        <f>K566</f>
        <v>50</v>
      </c>
      <c r="L563" s="253">
        <f>L566</f>
        <v>50</v>
      </c>
    </row>
    <row r="564" spans="1:12" ht="34.9" customHeight="1">
      <c r="A564" s="1" t="s">
        <v>290</v>
      </c>
      <c r="B564" s="134">
        <v>35</v>
      </c>
      <c r="C564" s="45" t="s">
        <v>89</v>
      </c>
      <c r="D564" s="45" t="s">
        <v>123</v>
      </c>
      <c r="E564" s="45" t="s">
        <v>232</v>
      </c>
      <c r="F564" s="45" t="s">
        <v>288</v>
      </c>
      <c r="G564" s="45"/>
      <c r="H564" s="45"/>
      <c r="I564" s="45"/>
      <c r="J564" s="52">
        <f t="shared" ref="J564:L565" si="109">J565</f>
        <v>80</v>
      </c>
      <c r="K564" s="52">
        <f t="shared" si="109"/>
        <v>50</v>
      </c>
      <c r="L564" s="52">
        <f t="shared" si="109"/>
        <v>50</v>
      </c>
    </row>
    <row r="565" spans="1:12" ht="31.15" customHeight="1">
      <c r="A565" s="1" t="s">
        <v>291</v>
      </c>
      <c r="B565" s="134">
        <v>35</v>
      </c>
      <c r="C565" s="45" t="s">
        <v>89</v>
      </c>
      <c r="D565" s="45" t="s">
        <v>123</v>
      </c>
      <c r="E565" s="45" t="s">
        <v>232</v>
      </c>
      <c r="F565" s="45" t="s">
        <v>289</v>
      </c>
      <c r="G565" s="45"/>
      <c r="H565" s="45"/>
      <c r="I565" s="45"/>
      <c r="J565" s="52">
        <f t="shared" si="109"/>
        <v>80</v>
      </c>
      <c r="K565" s="52">
        <f t="shared" si="109"/>
        <v>50</v>
      </c>
      <c r="L565" s="52">
        <f t="shared" si="109"/>
        <v>50</v>
      </c>
    </row>
    <row r="566" spans="1:12" ht="25.15" customHeight="1">
      <c r="A566" s="1" t="s">
        <v>121</v>
      </c>
      <c r="B566" s="134">
        <v>35</v>
      </c>
      <c r="C566" s="45" t="s">
        <v>89</v>
      </c>
      <c r="D566" s="45" t="s">
        <v>123</v>
      </c>
      <c r="E566" s="45" t="s">
        <v>232</v>
      </c>
      <c r="F566" s="45" t="s">
        <v>289</v>
      </c>
      <c r="G566" s="45" t="s">
        <v>123</v>
      </c>
      <c r="H566" s="45"/>
      <c r="I566" s="45"/>
      <c r="J566" s="52">
        <f>J568</f>
        <v>80</v>
      </c>
      <c r="K566" s="253">
        <f>K568</f>
        <v>50</v>
      </c>
      <c r="L566" s="253">
        <f>L568</f>
        <v>50</v>
      </c>
    </row>
    <row r="567" spans="1:12" ht="24.6" customHeight="1">
      <c r="A567" s="502" t="s">
        <v>136</v>
      </c>
      <c r="B567" s="134">
        <v>35</v>
      </c>
      <c r="C567" s="45" t="s">
        <v>89</v>
      </c>
      <c r="D567" s="45" t="s">
        <v>123</v>
      </c>
      <c r="E567" s="45" t="s">
        <v>232</v>
      </c>
      <c r="F567" s="45" t="s">
        <v>289</v>
      </c>
      <c r="G567" s="45" t="s">
        <v>123</v>
      </c>
      <c r="H567" s="45" t="s">
        <v>161</v>
      </c>
      <c r="I567" s="45"/>
      <c r="J567" s="52">
        <f>J568</f>
        <v>80</v>
      </c>
      <c r="K567" s="52">
        <f>K568</f>
        <v>50</v>
      </c>
      <c r="L567" s="52">
        <f>L568</f>
        <v>50</v>
      </c>
    </row>
    <row r="568" spans="1:12" ht="25.15" customHeight="1">
      <c r="A568" s="242" t="s">
        <v>316</v>
      </c>
      <c r="B568" s="134">
        <v>35</v>
      </c>
      <c r="C568" s="45" t="s">
        <v>89</v>
      </c>
      <c r="D568" s="45" t="s">
        <v>123</v>
      </c>
      <c r="E568" s="45" t="s">
        <v>232</v>
      </c>
      <c r="F568" s="45" t="s">
        <v>289</v>
      </c>
      <c r="G568" s="45" t="s">
        <v>123</v>
      </c>
      <c r="H568" s="45" t="s">
        <v>161</v>
      </c>
      <c r="I568" s="45" t="s">
        <v>125</v>
      </c>
      <c r="J568" s="52">
        <f>'прил 4'!I137</f>
        <v>80</v>
      </c>
      <c r="K568" s="52">
        <f>'прил 4'!J137</f>
        <v>50</v>
      </c>
      <c r="L568" s="52">
        <f>'прил 4'!K137</f>
        <v>50</v>
      </c>
    </row>
    <row r="569" spans="1:12" ht="25.15" customHeight="1">
      <c r="A569" s="111" t="s">
        <v>323</v>
      </c>
      <c r="B569" s="134">
        <v>35</v>
      </c>
      <c r="C569" s="45" t="s">
        <v>89</v>
      </c>
      <c r="D569" s="45" t="s">
        <v>124</v>
      </c>
      <c r="E569" s="45"/>
      <c r="F569" s="45"/>
      <c r="G569" s="45"/>
      <c r="H569" s="45"/>
      <c r="I569" s="45"/>
      <c r="J569" s="52">
        <f>J570</f>
        <v>50</v>
      </c>
      <c r="K569" s="52">
        <f>K570</f>
        <v>50</v>
      </c>
      <c r="L569" s="52">
        <f>L570</f>
        <v>50</v>
      </c>
    </row>
    <row r="570" spans="1:12" ht="39" customHeight="1">
      <c r="A570" s="1" t="s">
        <v>62</v>
      </c>
      <c r="B570" s="134">
        <v>35</v>
      </c>
      <c r="C570" s="45" t="s">
        <v>89</v>
      </c>
      <c r="D570" s="45" t="s">
        <v>124</v>
      </c>
      <c r="E570" s="45" t="s">
        <v>233</v>
      </c>
      <c r="F570" s="45"/>
      <c r="G570" s="45"/>
      <c r="H570" s="45"/>
      <c r="I570" s="45"/>
      <c r="J570" s="52">
        <f>J575</f>
        <v>50</v>
      </c>
      <c r="K570" s="253">
        <f>K573</f>
        <v>50</v>
      </c>
      <c r="L570" s="253">
        <f>L573</f>
        <v>50</v>
      </c>
    </row>
    <row r="571" spans="1:12" ht="32.450000000000003" customHeight="1">
      <c r="A571" s="1" t="s">
        <v>290</v>
      </c>
      <c r="B571" s="134">
        <v>35</v>
      </c>
      <c r="C571" s="45" t="s">
        <v>89</v>
      </c>
      <c r="D571" s="45" t="s">
        <v>124</v>
      </c>
      <c r="E571" s="45" t="s">
        <v>233</v>
      </c>
      <c r="F571" s="45" t="s">
        <v>288</v>
      </c>
      <c r="G571" s="45"/>
      <c r="H571" s="45"/>
      <c r="I571" s="45"/>
      <c r="J571" s="52">
        <f t="shared" ref="J571:L572" si="110">J572</f>
        <v>50</v>
      </c>
      <c r="K571" s="52">
        <f t="shared" si="110"/>
        <v>50</v>
      </c>
      <c r="L571" s="52">
        <f t="shared" si="110"/>
        <v>50</v>
      </c>
    </row>
    <row r="572" spans="1:12" ht="35.450000000000003" customHeight="1">
      <c r="A572" s="1" t="s">
        <v>291</v>
      </c>
      <c r="B572" s="134">
        <v>35</v>
      </c>
      <c r="C572" s="45" t="s">
        <v>89</v>
      </c>
      <c r="D572" s="45" t="s">
        <v>124</v>
      </c>
      <c r="E572" s="45" t="s">
        <v>233</v>
      </c>
      <c r="F572" s="45" t="s">
        <v>289</v>
      </c>
      <c r="G572" s="45"/>
      <c r="H572" s="45"/>
      <c r="I572" s="45"/>
      <c r="J572" s="52">
        <f t="shared" si="110"/>
        <v>50</v>
      </c>
      <c r="K572" s="52">
        <f t="shared" si="110"/>
        <v>50</v>
      </c>
      <c r="L572" s="52">
        <f t="shared" si="110"/>
        <v>50</v>
      </c>
    </row>
    <row r="573" spans="1:12" ht="25.15" customHeight="1">
      <c r="A573" s="1" t="s">
        <v>121</v>
      </c>
      <c r="B573" s="134">
        <v>35</v>
      </c>
      <c r="C573" s="45" t="s">
        <v>89</v>
      </c>
      <c r="D573" s="45" t="s">
        <v>124</v>
      </c>
      <c r="E573" s="45" t="s">
        <v>233</v>
      </c>
      <c r="F573" s="45" t="s">
        <v>289</v>
      </c>
      <c r="G573" s="45" t="s">
        <v>123</v>
      </c>
      <c r="H573" s="45"/>
      <c r="I573" s="45"/>
      <c r="J573" s="52">
        <f>J575</f>
        <v>50</v>
      </c>
      <c r="K573" s="253">
        <f>K575</f>
        <v>50</v>
      </c>
      <c r="L573" s="253">
        <f>L575</f>
        <v>50</v>
      </c>
    </row>
    <row r="574" spans="1:12" ht="22.9" customHeight="1">
      <c r="A574" s="502" t="s">
        <v>136</v>
      </c>
      <c r="B574" s="134">
        <v>35</v>
      </c>
      <c r="C574" s="45" t="s">
        <v>89</v>
      </c>
      <c r="D574" s="45" t="s">
        <v>124</v>
      </c>
      <c r="E574" s="45" t="s">
        <v>233</v>
      </c>
      <c r="F574" s="45" t="s">
        <v>289</v>
      </c>
      <c r="G574" s="45" t="s">
        <v>123</v>
      </c>
      <c r="H574" s="45" t="s">
        <v>161</v>
      </c>
      <c r="I574" s="45"/>
      <c r="J574" s="52">
        <f>J575</f>
        <v>50</v>
      </c>
      <c r="K574" s="52">
        <f>K575</f>
        <v>50</v>
      </c>
      <c r="L574" s="52">
        <f>L575</f>
        <v>50</v>
      </c>
    </row>
    <row r="575" spans="1:12" ht="25.15" customHeight="1">
      <c r="A575" s="242" t="s">
        <v>316</v>
      </c>
      <c r="B575" s="134">
        <v>35</v>
      </c>
      <c r="C575" s="45" t="s">
        <v>89</v>
      </c>
      <c r="D575" s="45" t="s">
        <v>124</v>
      </c>
      <c r="E575" s="45" t="s">
        <v>233</v>
      </c>
      <c r="F575" s="45" t="s">
        <v>289</v>
      </c>
      <c r="G575" s="45" t="s">
        <v>123</v>
      </c>
      <c r="H575" s="45" t="s">
        <v>161</v>
      </c>
      <c r="I575" s="45" t="s">
        <v>125</v>
      </c>
      <c r="J575" s="52">
        <f>'прил 4'!I141</f>
        <v>50</v>
      </c>
      <c r="K575" s="52">
        <f>'прил 4'!J141</f>
        <v>50</v>
      </c>
      <c r="L575" s="52">
        <f>'прил 4'!K141</f>
        <v>50</v>
      </c>
    </row>
    <row r="576" spans="1:12" ht="36" customHeight="1">
      <c r="A576" s="647" t="s">
        <v>525</v>
      </c>
      <c r="B576" s="134">
        <v>36</v>
      </c>
      <c r="C576" s="45" t="s">
        <v>89</v>
      </c>
      <c r="D576" s="45"/>
      <c r="E576" s="45"/>
      <c r="F576" s="45"/>
      <c r="G576" s="45"/>
      <c r="H576" s="45"/>
      <c r="I576" s="45"/>
      <c r="J576" s="52">
        <f t="shared" ref="J576:L577" si="111">J577</f>
        <v>40</v>
      </c>
      <c r="K576" s="52">
        <f t="shared" si="111"/>
        <v>40</v>
      </c>
      <c r="L576" s="52">
        <f t="shared" si="111"/>
        <v>40</v>
      </c>
    </row>
    <row r="577" spans="1:13" ht="35.450000000000003" customHeight="1">
      <c r="A577" s="111" t="s">
        <v>526</v>
      </c>
      <c r="B577" s="134">
        <v>36</v>
      </c>
      <c r="C577" s="45" t="s">
        <v>89</v>
      </c>
      <c r="D577" s="45" t="s">
        <v>123</v>
      </c>
      <c r="E577" s="45"/>
      <c r="F577" s="45"/>
      <c r="G577" s="45"/>
      <c r="H577" s="45"/>
      <c r="I577" s="45"/>
      <c r="J577" s="52">
        <f t="shared" si="111"/>
        <v>40</v>
      </c>
      <c r="K577" s="52">
        <f t="shared" si="111"/>
        <v>40</v>
      </c>
      <c r="L577" s="52">
        <f t="shared" si="111"/>
        <v>40</v>
      </c>
    </row>
    <row r="578" spans="1:13" ht="22.9" customHeight="1">
      <c r="A578" s="1" t="s">
        <v>92</v>
      </c>
      <c r="B578" s="134">
        <v>36</v>
      </c>
      <c r="C578" s="45" t="s">
        <v>89</v>
      </c>
      <c r="D578" s="45" t="s">
        <v>123</v>
      </c>
      <c r="E578" s="45" t="s">
        <v>523</v>
      </c>
      <c r="F578" s="45"/>
      <c r="G578" s="45"/>
      <c r="H578" s="45"/>
      <c r="I578" s="45"/>
      <c r="J578" s="52">
        <f>J583</f>
        <v>40</v>
      </c>
      <c r="K578" s="253">
        <f>K581</f>
        <v>40</v>
      </c>
      <c r="L578" s="253">
        <f>L581</f>
        <v>40</v>
      </c>
    </row>
    <row r="579" spans="1:13" ht="32.450000000000003" customHeight="1">
      <c r="A579" s="1" t="s">
        <v>290</v>
      </c>
      <c r="B579" s="134">
        <v>36</v>
      </c>
      <c r="C579" s="45" t="s">
        <v>89</v>
      </c>
      <c r="D579" s="45" t="s">
        <v>123</v>
      </c>
      <c r="E579" s="45" t="s">
        <v>523</v>
      </c>
      <c r="F579" s="45" t="s">
        <v>288</v>
      </c>
      <c r="G579" s="45"/>
      <c r="H579" s="45"/>
      <c r="I579" s="45"/>
      <c r="J579" s="52">
        <f t="shared" ref="J579:L580" si="112">J580</f>
        <v>40</v>
      </c>
      <c r="K579" s="52">
        <f t="shared" si="112"/>
        <v>40</v>
      </c>
      <c r="L579" s="52">
        <f t="shared" si="112"/>
        <v>40</v>
      </c>
    </row>
    <row r="580" spans="1:13" ht="35.450000000000003" customHeight="1">
      <c r="A580" s="1" t="s">
        <v>291</v>
      </c>
      <c r="B580" s="134">
        <v>36</v>
      </c>
      <c r="C580" s="45" t="s">
        <v>89</v>
      </c>
      <c r="D580" s="45" t="s">
        <v>123</v>
      </c>
      <c r="E580" s="45" t="s">
        <v>523</v>
      </c>
      <c r="F580" s="45" t="s">
        <v>289</v>
      </c>
      <c r="G580" s="45"/>
      <c r="H580" s="45"/>
      <c r="I580" s="45"/>
      <c r="J580" s="52">
        <f t="shared" si="112"/>
        <v>40</v>
      </c>
      <c r="K580" s="52">
        <f t="shared" si="112"/>
        <v>40</v>
      </c>
      <c r="L580" s="52">
        <f t="shared" si="112"/>
        <v>40</v>
      </c>
    </row>
    <row r="581" spans="1:13" ht="25.15" customHeight="1">
      <c r="A581" s="504" t="s">
        <v>157</v>
      </c>
      <c r="B581" s="134">
        <v>36</v>
      </c>
      <c r="C581" s="45" t="s">
        <v>89</v>
      </c>
      <c r="D581" s="45" t="s">
        <v>123</v>
      </c>
      <c r="E581" s="45" t="s">
        <v>523</v>
      </c>
      <c r="F581" s="45" t="s">
        <v>289</v>
      </c>
      <c r="G581" s="45" t="s">
        <v>97</v>
      </c>
      <c r="H581" s="45"/>
      <c r="I581" s="45"/>
      <c r="J581" s="52">
        <f>J583</f>
        <v>40</v>
      </c>
      <c r="K581" s="253">
        <f>K583</f>
        <v>40</v>
      </c>
      <c r="L581" s="253">
        <f>L583</f>
        <v>40</v>
      </c>
    </row>
    <row r="582" spans="1:13" ht="22.9" customHeight="1">
      <c r="A582" s="504" t="s">
        <v>159</v>
      </c>
      <c r="B582" s="134">
        <v>36</v>
      </c>
      <c r="C582" s="45" t="s">
        <v>89</v>
      </c>
      <c r="D582" s="45" t="s">
        <v>123</v>
      </c>
      <c r="E582" s="45" t="s">
        <v>523</v>
      </c>
      <c r="F582" s="45" t="s">
        <v>289</v>
      </c>
      <c r="G582" s="45" t="s">
        <v>97</v>
      </c>
      <c r="H582" s="45" t="s">
        <v>123</v>
      </c>
      <c r="I582" s="45"/>
      <c r="J582" s="52">
        <f>J583</f>
        <v>40</v>
      </c>
      <c r="K582" s="52">
        <f>K583</f>
        <v>40</v>
      </c>
      <c r="L582" s="52">
        <f>L583</f>
        <v>40</v>
      </c>
    </row>
    <row r="583" spans="1:13" ht="25.15" customHeight="1">
      <c r="A583" s="242" t="s">
        <v>316</v>
      </c>
      <c r="B583" s="134">
        <v>36</v>
      </c>
      <c r="C583" s="45" t="s">
        <v>89</v>
      </c>
      <c r="D583" s="45" t="s">
        <v>123</v>
      </c>
      <c r="E583" s="45" t="s">
        <v>523</v>
      </c>
      <c r="F583" s="45" t="s">
        <v>289</v>
      </c>
      <c r="G583" s="45" t="s">
        <v>97</v>
      </c>
      <c r="H583" s="45" t="s">
        <v>123</v>
      </c>
      <c r="I583" s="45" t="s">
        <v>125</v>
      </c>
      <c r="J583" s="52">
        <v>40</v>
      </c>
      <c r="K583" s="52">
        <v>40</v>
      </c>
      <c r="L583" s="52">
        <v>40</v>
      </c>
    </row>
    <row r="584" spans="1:13" s="116" customFormat="1" ht="33" customHeight="1">
      <c r="A584" s="230" t="s">
        <v>203</v>
      </c>
      <c r="B584" s="119" t="s">
        <v>214</v>
      </c>
      <c r="C584" s="119" t="s">
        <v>89</v>
      </c>
      <c r="D584" s="119"/>
      <c r="E584" s="119"/>
      <c r="F584" s="119"/>
      <c r="G584" s="119"/>
      <c r="H584" s="119"/>
      <c r="I584" s="119"/>
      <c r="J584" s="120">
        <f>J585+J592</f>
        <v>17219.415549999998</v>
      </c>
      <c r="K584" s="120">
        <f>K585+K592</f>
        <v>18037.300000000003</v>
      </c>
      <c r="L584" s="120">
        <f>L585+L592</f>
        <v>18117.794000000002</v>
      </c>
      <c r="M584" s="355"/>
    </row>
    <row r="585" spans="1:13" ht="25.15" customHeight="1">
      <c r="A585" s="115" t="s">
        <v>204</v>
      </c>
      <c r="B585" s="45" t="s">
        <v>214</v>
      </c>
      <c r="C585" s="46" t="s">
        <v>112</v>
      </c>
      <c r="D585" s="45"/>
      <c r="E585" s="45"/>
      <c r="F585" s="45"/>
      <c r="G585" s="45"/>
      <c r="H585" s="45"/>
      <c r="I585" s="45"/>
      <c r="J585" s="52">
        <f>J586</f>
        <v>1281.9000000000001</v>
      </c>
      <c r="K585" s="52">
        <f>K586</f>
        <v>1281.9000000000001</v>
      </c>
      <c r="L585" s="52">
        <f>L586</f>
        <v>1281.8940000000002</v>
      </c>
    </row>
    <row r="586" spans="1:13" s="5" customFormat="1" ht="34.5" customHeight="1">
      <c r="A586" s="503" t="s">
        <v>384</v>
      </c>
      <c r="B586" s="45" t="s">
        <v>214</v>
      </c>
      <c r="C586" s="46" t="s">
        <v>112</v>
      </c>
      <c r="D586" s="46" t="s">
        <v>87</v>
      </c>
      <c r="E586" s="45" t="s">
        <v>241</v>
      </c>
      <c r="F586" s="45"/>
      <c r="G586" s="46"/>
      <c r="H586" s="46"/>
      <c r="I586" s="46"/>
      <c r="J586" s="47">
        <f>J589</f>
        <v>1281.9000000000001</v>
      </c>
      <c r="K586" s="47">
        <f>K589</f>
        <v>1281.9000000000001</v>
      </c>
      <c r="L586" s="47">
        <f>L589</f>
        <v>1281.8940000000002</v>
      </c>
      <c r="M586" s="351"/>
    </row>
    <row r="587" spans="1:13" s="5" customFormat="1" ht="52.15" customHeight="1">
      <c r="A587" s="109" t="s">
        <v>286</v>
      </c>
      <c r="B587" s="45" t="s">
        <v>214</v>
      </c>
      <c r="C587" s="46" t="s">
        <v>112</v>
      </c>
      <c r="D587" s="46" t="s">
        <v>87</v>
      </c>
      <c r="E587" s="45" t="s">
        <v>241</v>
      </c>
      <c r="F587" s="45" t="s">
        <v>285</v>
      </c>
      <c r="G587" s="46"/>
      <c r="H587" s="46"/>
      <c r="I587" s="46"/>
      <c r="J587" s="47">
        <f t="shared" ref="J587:L590" si="113">J588</f>
        <v>1281.9000000000001</v>
      </c>
      <c r="K587" s="47">
        <f t="shared" si="113"/>
        <v>1281.9000000000001</v>
      </c>
      <c r="L587" s="47">
        <f t="shared" si="113"/>
        <v>1281.8940000000002</v>
      </c>
      <c r="M587" s="351"/>
    </row>
    <row r="588" spans="1:13" s="5" customFormat="1" ht="25.15" customHeight="1">
      <c r="A588" s="109" t="s">
        <v>287</v>
      </c>
      <c r="B588" s="45" t="s">
        <v>214</v>
      </c>
      <c r="C588" s="46" t="s">
        <v>112</v>
      </c>
      <c r="D588" s="46" t="s">
        <v>87</v>
      </c>
      <c r="E588" s="45" t="s">
        <v>241</v>
      </c>
      <c r="F588" s="45" t="s">
        <v>284</v>
      </c>
      <c r="G588" s="46"/>
      <c r="H588" s="46"/>
      <c r="I588" s="46"/>
      <c r="J588" s="47">
        <f t="shared" si="113"/>
        <v>1281.9000000000001</v>
      </c>
      <c r="K588" s="47">
        <f t="shared" si="113"/>
        <v>1281.9000000000001</v>
      </c>
      <c r="L588" s="47">
        <f t="shared" si="113"/>
        <v>1281.8940000000002</v>
      </c>
      <c r="M588" s="351"/>
    </row>
    <row r="589" spans="1:13" s="5" customFormat="1" ht="25.15" customHeight="1">
      <c r="A589" s="1" t="s">
        <v>121</v>
      </c>
      <c r="B589" s="45" t="s">
        <v>214</v>
      </c>
      <c r="C589" s="46" t="s">
        <v>112</v>
      </c>
      <c r="D589" s="46" t="s">
        <v>87</v>
      </c>
      <c r="E589" s="45" t="s">
        <v>241</v>
      </c>
      <c r="F589" s="45" t="s">
        <v>284</v>
      </c>
      <c r="G589" s="46" t="s">
        <v>123</v>
      </c>
      <c r="H589" s="46"/>
      <c r="I589" s="46"/>
      <c r="J589" s="47">
        <f t="shared" si="113"/>
        <v>1281.9000000000001</v>
      </c>
      <c r="K589" s="47">
        <f t="shared" si="113"/>
        <v>1281.9000000000001</v>
      </c>
      <c r="L589" s="47">
        <f t="shared" si="113"/>
        <v>1281.8940000000002</v>
      </c>
      <c r="M589" s="351"/>
    </row>
    <row r="590" spans="1:13" s="5" customFormat="1" ht="53.45" customHeight="1">
      <c r="A590" s="1" t="s">
        <v>131</v>
      </c>
      <c r="B590" s="45" t="s">
        <v>214</v>
      </c>
      <c r="C590" s="46" t="s">
        <v>112</v>
      </c>
      <c r="D590" s="46" t="s">
        <v>87</v>
      </c>
      <c r="E590" s="45" t="s">
        <v>241</v>
      </c>
      <c r="F590" s="45" t="s">
        <v>284</v>
      </c>
      <c r="G590" s="46" t="s">
        <v>123</v>
      </c>
      <c r="H590" s="46" t="s">
        <v>148</v>
      </c>
      <c r="I590" s="46"/>
      <c r="J590" s="47">
        <f t="shared" si="113"/>
        <v>1281.9000000000001</v>
      </c>
      <c r="K590" s="47">
        <f t="shared" si="113"/>
        <v>1281.9000000000001</v>
      </c>
      <c r="L590" s="47">
        <f t="shared" si="113"/>
        <v>1281.8940000000002</v>
      </c>
      <c r="M590" s="351"/>
    </row>
    <row r="591" spans="1:13" s="5" customFormat="1" ht="25.15" customHeight="1">
      <c r="A591" s="242" t="s">
        <v>316</v>
      </c>
      <c r="B591" s="45" t="s">
        <v>214</v>
      </c>
      <c r="C591" s="46" t="s">
        <v>112</v>
      </c>
      <c r="D591" s="46" t="s">
        <v>87</v>
      </c>
      <c r="E591" s="45" t="s">
        <v>241</v>
      </c>
      <c r="F591" s="45" t="s">
        <v>284</v>
      </c>
      <c r="G591" s="46" t="s">
        <v>123</v>
      </c>
      <c r="H591" s="46" t="s">
        <v>148</v>
      </c>
      <c r="I591" s="46" t="s">
        <v>125</v>
      </c>
      <c r="J591" s="231">
        <f>'прил 3'!J14</f>
        <v>1281.9000000000001</v>
      </c>
      <c r="K591" s="231">
        <f>'прил 3'!K14</f>
        <v>1281.9000000000001</v>
      </c>
      <c r="L591" s="231">
        <f>'прил 3'!L14</f>
        <v>1281.8940000000002</v>
      </c>
      <c r="M591" s="351"/>
    </row>
    <row r="592" spans="1:13" s="5" customFormat="1" ht="35.450000000000003" customHeight="1">
      <c r="A592" s="115" t="s">
        <v>326</v>
      </c>
      <c r="B592" s="45" t="s">
        <v>214</v>
      </c>
      <c r="C592" s="46" t="s">
        <v>113</v>
      </c>
      <c r="D592" s="46" t="s">
        <v>87</v>
      </c>
      <c r="E592" s="45"/>
      <c r="F592" s="45"/>
      <c r="G592" s="46"/>
      <c r="H592" s="46"/>
      <c r="I592" s="46"/>
      <c r="J592" s="47">
        <f>J593+J599+J615+J621</f>
        <v>15937.515549999998</v>
      </c>
      <c r="K592" s="47">
        <f>K593+K599+K615</f>
        <v>16755.400000000001</v>
      </c>
      <c r="L592" s="47">
        <f>L593+L599+L615</f>
        <v>16835.900000000001</v>
      </c>
      <c r="M592" s="351"/>
    </row>
    <row r="593" spans="1:13" s="5" customFormat="1" ht="31.9" customHeight="1">
      <c r="A593" s="143" t="s">
        <v>355</v>
      </c>
      <c r="B593" s="45" t="s">
        <v>214</v>
      </c>
      <c r="C593" s="46" t="s">
        <v>113</v>
      </c>
      <c r="D593" s="46" t="s">
        <v>87</v>
      </c>
      <c r="E593" s="45" t="s">
        <v>170</v>
      </c>
      <c r="F593" s="45"/>
      <c r="G593" s="46"/>
      <c r="H593" s="46"/>
      <c r="I593" s="46"/>
      <c r="J593" s="47">
        <f>J596</f>
        <v>13572.9</v>
      </c>
      <c r="K593" s="47">
        <f>K596</f>
        <v>13877.599999999999</v>
      </c>
      <c r="L593" s="47">
        <f>L596</f>
        <v>14093.199999999999</v>
      </c>
      <c r="M593" s="351"/>
    </row>
    <row r="594" spans="1:13" s="5" customFormat="1" ht="50.45" customHeight="1">
      <c r="A594" s="109" t="s">
        <v>286</v>
      </c>
      <c r="B594" s="45" t="s">
        <v>214</v>
      </c>
      <c r="C594" s="46" t="s">
        <v>113</v>
      </c>
      <c r="D594" s="46" t="s">
        <v>87</v>
      </c>
      <c r="E594" s="45" t="s">
        <v>170</v>
      </c>
      <c r="F594" s="45" t="s">
        <v>285</v>
      </c>
      <c r="G594" s="46"/>
      <c r="H594" s="46"/>
      <c r="I594" s="46"/>
      <c r="J594" s="47">
        <f t="shared" ref="J594:L596" si="114">J595</f>
        <v>13572.9</v>
      </c>
      <c r="K594" s="47">
        <f t="shared" si="114"/>
        <v>13877.599999999999</v>
      </c>
      <c r="L594" s="47">
        <f t="shared" si="114"/>
        <v>14093.199999999999</v>
      </c>
      <c r="M594" s="351"/>
    </row>
    <row r="595" spans="1:13" s="5" customFormat="1" ht="25.15" customHeight="1">
      <c r="A595" s="109" t="s">
        <v>287</v>
      </c>
      <c r="B595" s="45" t="s">
        <v>214</v>
      </c>
      <c r="C595" s="46" t="s">
        <v>113</v>
      </c>
      <c r="D595" s="46" t="s">
        <v>87</v>
      </c>
      <c r="E595" s="45" t="s">
        <v>170</v>
      </c>
      <c r="F595" s="45" t="s">
        <v>284</v>
      </c>
      <c r="G595" s="46"/>
      <c r="H595" s="46"/>
      <c r="I595" s="46"/>
      <c r="J595" s="47">
        <f t="shared" si="114"/>
        <v>13572.9</v>
      </c>
      <c r="K595" s="47">
        <f t="shared" si="114"/>
        <v>13877.599999999999</v>
      </c>
      <c r="L595" s="47">
        <f t="shared" si="114"/>
        <v>14093.199999999999</v>
      </c>
      <c r="M595" s="351"/>
    </row>
    <row r="596" spans="1:13" s="5" customFormat="1" ht="25.15" customHeight="1">
      <c r="A596" s="1" t="s">
        <v>121</v>
      </c>
      <c r="B596" s="45" t="s">
        <v>214</v>
      </c>
      <c r="C596" s="46" t="s">
        <v>113</v>
      </c>
      <c r="D596" s="46" t="s">
        <v>87</v>
      </c>
      <c r="E596" s="45" t="s">
        <v>170</v>
      </c>
      <c r="F596" s="45" t="s">
        <v>284</v>
      </c>
      <c r="G596" s="46" t="s">
        <v>123</v>
      </c>
      <c r="H596" s="46"/>
      <c r="I596" s="46"/>
      <c r="J596" s="52">
        <f t="shared" si="114"/>
        <v>13572.9</v>
      </c>
      <c r="K596" s="52">
        <f t="shared" si="114"/>
        <v>13877.599999999999</v>
      </c>
      <c r="L596" s="52">
        <f t="shared" si="114"/>
        <v>14093.199999999999</v>
      </c>
      <c r="M596" s="351"/>
    </row>
    <row r="597" spans="1:13" s="5" customFormat="1" ht="39" customHeight="1">
      <c r="A597" s="1" t="s">
        <v>131</v>
      </c>
      <c r="B597" s="45" t="s">
        <v>214</v>
      </c>
      <c r="C597" s="46" t="s">
        <v>113</v>
      </c>
      <c r="D597" s="46" t="s">
        <v>87</v>
      </c>
      <c r="E597" s="45" t="s">
        <v>170</v>
      </c>
      <c r="F597" s="45" t="s">
        <v>284</v>
      </c>
      <c r="G597" s="46" t="s">
        <v>123</v>
      </c>
      <c r="H597" s="46" t="s">
        <v>124</v>
      </c>
      <c r="I597" s="46"/>
      <c r="J597" s="52">
        <f>SUM(J598)</f>
        <v>13572.9</v>
      </c>
      <c r="K597" s="52">
        <f>SUM(K598)</f>
        <v>13877.599999999999</v>
      </c>
      <c r="L597" s="52">
        <f>SUM(L598)</f>
        <v>14093.199999999999</v>
      </c>
      <c r="M597" s="351"/>
    </row>
    <row r="598" spans="1:13" s="5" customFormat="1" ht="25.15" customHeight="1">
      <c r="A598" s="242" t="s">
        <v>316</v>
      </c>
      <c r="B598" s="45" t="s">
        <v>214</v>
      </c>
      <c r="C598" s="46" t="s">
        <v>113</v>
      </c>
      <c r="D598" s="46" t="s">
        <v>87</v>
      </c>
      <c r="E598" s="45" t="s">
        <v>170</v>
      </c>
      <c r="F598" s="45" t="s">
        <v>284</v>
      </c>
      <c r="G598" s="46" t="s">
        <v>123</v>
      </c>
      <c r="H598" s="46" t="s">
        <v>124</v>
      </c>
      <c r="I598" s="46" t="s">
        <v>125</v>
      </c>
      <c r="J598" s="231">
        <f>'прил 3'!J69</f>
        <v>13572.9</v>
      </c>
      <c r="K598" s="231">
        <f>'прил 3'!K69</f>
        <v>13877.599999999999</v>
      </c>
      <c r="L598" s="231">
        <f>'прил 3'!L69</f>
        <v>14093.199999999999</v>
      </c>
      <c r="M598" s="351"/>
    </row>
    <row r="599" spans="1:13" s="5" customFormat="1" ht="34.9" customHeight="1">
      <c r="A599" s="1" t="s">
        <v>356</v>
      </c>
      <c r="B599" s="45" t="s">
        <v>214</v>
      </c>
      <c r="C599" s="46" t="s">
        <v>113</v>
      </c>
      <c r="D599" s="46" t="s">
        <v>87</v>
      </c>
      <c r="E599" s="45" t="s">
        <v>171</v>
      </c>
      <c r="F599" s="45"/>
      <c r="G599" s="46"/>
      <c r="H599" s="46"/>
      <c r="I599" s="46"/>
      <c r="J599" s="47">
        <f>J602+J605+J610</f>
        <v>2335.6999999999998</v>
      </c>
      <c r="K599" s="47">
        <f>K602+K605+K610</f>
        <v>2877.4</v>
      </c>
      <c r="L599" s="47">
        <f>L602+L605+L610</f>
        <v>2742.2999999999997</v>
      </c>
      <c r="M599" s="351"/>
    </row>
    <row r="600" spans="1:13" s="5" customFormat="1" ht="49.9" customHeight="1">
      <c r="A600" s="109" t="s">
        <v>286</v>
      </c>
      <c r="B600" s="45" t="s">
        <v>214</v>
      </c>
      <c r="C600" s="46" t="s">
        <v>113</v>
      </c>
      <c r="D600" s="46" t="s">
        <v>87</v>
      </c>
      <c r="E600" s="45" t="s">
        <v>171</v>
      </c>
      <c r="F600" s="45" t="s">
        <v>285</v>
      </c>
      <c r="G600" s="46"/>
      <c r="H600" s="46"/>
      <c r="I600" s="46"/>
      <c r="J600" s="47">
        <f t="shared" ref="J600:L603" si="115">J601</f>
        <v>261</v>
      </c>
      <c r="K600" s="47">
        <f t="shared" si="115"/>
        <v>261</v>
      </c>
      <c r="L600" s="47">
        <f t="shared" si="115"/>
        <v>261</v>
      </c>
      <c r="M600" s="351"/>
    </row>
    <row r="601" spans="1:13" s="5" customFormat="1" ht="25.15" customHeight="1">
      <c r="A601" s="109" t="s">
        <v>287</v>
      </c>
      <c r="B601" s="45" t="s">
        <v>214</v>
      </c>
      <c r="C601" s="46" t="s">
        <v>113</v>
      </c>
      <c r="D601" s="46" t="s">
        <v>87</v>
      </c>
      <c r="E601" s="45" t="s">
        <v>171</v>
      </c>
      <c r="F601" s="45" t="s">
        <v>284</v>
      </c>
      <c r="G601" s="46"/>
      <c r="H601" s="46"/>
      <c r="I601" s="46"/>
      <c r="J601" s="47">
        <f t="shared" si="115"/>
        <v>261</v>
      </c>
      <c r="K601" s="47">
        <f t="shared" si="115"/>
        <v>261</v>
      </c>
      <c r="L601" s="47">
        <f t="shared" si="115"/>
        <v>261</v>
      </c>
      <c r="M601" s="351"/>
    </row>
    <row r="602" spans="1:13" s="5" customFormat="1" ht="25.15" customHeight="1">
      <c r="A602" s="1" t="s">
        <v>121</v>
      </c>
      <c r="B602" s="45" t="s">
        <v>214</v>
      </c>
      <c r="C602" s="46" t="s">
        <v>113</v>
      </c>
      <c r="D602" s="46" t="s">
        <v>87</v>
      </c>
      <c r="E602" s="45" t="s">
        <v>171</v>
      </c>
      <c r="F602" s="45" t="s">
        <v>284</v>
      </c>
      <c r="G602" s="46" t="s">
        <v>123</v>
      </c>
      <c r="H602" s="46"/>
      <c r="I602" s="46"/>
      <c r="J602" s="47">
        <f t="shared" si="115"/>
        <v>261</v>
      </c>
      <c r="K602" s="47">
        <f t="shared" si="115"/>
        <v>261</v>
      </c>
      <c r="L602" s="47">
        <f t="shared" si="115"/>
        <v>261</v>
      </c>
      <c r="M602" s="351"/>
    </row>
    <row r="603" spans="1:13" s="5" customFormat="1" ht="49.15" customHeight="1">
      <c r="A603" s="1" t="s">
        <v>131</v>
      </c>
      <c r="B603" s="45" t="s">
        <v>214</v>
      </c>
      <c r="C603" s="46" t="s">
        <v>113</v>
      </c>
      <c r="D603" s="46" t="s">
        <v>87</v>
      </c>
      <c r="E603" s="45" t="s">
        <v>171</v>
      </c>
      <c r="F603" s="45" t="s">
        <v>284</v>
      </c>
      <c r="G603" s="46" t="s">
        <v>123</v>
      </c>
      <c r="H603" s="46" t="s">
        <v>124</v>
      </c>
      <c r="I603" s="46"/>
      <c r="J603" s="133">
        <f t="shared" si="115"/>
        <v>261</v>
      </c>
      <c r="K603" s="133">
        <f t="shared" si="115"/>
        <v>261</v>
      </c>
      <c r="L603" s="133">
        <f t="shared" si="115"/>
        <v>261</v>
      </c>
      <c r="M603" s="351"/>
    </row>
    <row r="604" spans="1:13" s="5" customFormat="1" ht="25.15" customHeight="1">
      <c r="A604" s="242" t="s">
        <v>316</v>
      </c>
      <c r="B604" s="45" t="s">
        <v>214</v>
      </c>
      <c r="C604" s="46" t="s">
        <v>113</v>
      </c>
      <c r="D604" s="46" t="s">
        <v>87</v>
      </c>
      <c r="E604" s="45" t="s">
        <v>171</v>
      </c>
      <c r="F604" s="45" t="s">
        <v>284</v>
      </c>
      <c r="G604" s="46" t="s">
        <v>123</v>
      </c>
      <c r="H604" s="46" t="s">
        <v>124</v>
      </c>
      <c r="I604" s="46" t="s">
        <v>125</v>
      </c>
      <c r="J604" s="47">
        <f>'прил 3'!J74</f>
        <v>261</v>
      </c>
      <c r="K604" s="47">
        <f>'прил 3'!K74</f>
        <v>261</v>
      </c>
      <c r="L604" s="47">
        <f>'прил 3'!L74</f>
        <v>261</v>
      </c>
      <c r="M604" s="351"/>
    </row>
    <row r="605" spans="1:13" s="5" customFormat="1" ht="38.450000000000003" customHeight="1">
      <c r="A605" s="219" t="s">
        <v>290</v>
      </c>
      <c r="B605" s="45" t="s">
        <v>214</v>
      </c>
      <c r="C605" s="46" t="s">
        <v>113</v>
      </c>
      <c r="D605" s="46" t="s">
        <v>87</v>
      </c>
      <c r="E605" s="45" t="s">
        <v>171</v>
      </c>
      <c r="F605" s="45" t="s">
        <v>288</v>
      </c>
      <c r="G605" s="46"/>
      <c r="H605" s="46"/>
      <c r="I605" s="46"/>
      <c r="J605" s="47">
        <f t="shared" ref="J605:L608" si="116">J606</f>
        <v>2047.5000000000002</v>
      </c>
      <c r="K605" s="47">
        <f t="shared" si="116"/>
        <v>2589.2000000000003</v>
      </c>
      <c r="L605" s="47">
        <f t="shared" si="116"/>
        <v>2454.1</v>
      </c>
      <c r="M605" s="351"/>
    </row>
    <row r="606" spans="1:13" s="5" customFormat="1" ht="36.6" customHeight="1">
      <c r="A606" s="1" t="s">
        <v>291</v>
      </c>
      <c r="B606" s="45" t="s">
        <v>214</v>
      </c>
      <c r="C606" s="46" t="s">
        <v>113</v>
      </c>
      <c r="D606" s="46" t="s">
        <v>87</v>
      </c>
      <c r="E606" s="45" t="s">
        <v>171</v>
      </c>
      <c r="F606" s="45" t="s">
        <v>289</v>
      </c>
      <c r="G606" s="46"/>
      <c r="H606" s="46"/>
      <c r="I606" s="46"/>
      <c r="J606" s="47">
        <f t="shared" si="116"/>
        <v>2047.5000000000002</v>
      </c>
      <c r="K606" s="47">
        <f t="shared" si="116"/>
        <v>2589.2000000000003</v>
      </c>
      <c r="L606" s="47">
        <f t="shared" si="116"/>
        <v>2454.1</v>
      </c>
      <c r="M606" s="351"/>
    </row>
    <row r="607" spans="1:13" s="5" customFormat="1" ht="25.15" customHeight="1">
      <c r="A607" s="1" t="s">
        <v>121</v>
      </c>
      <c r="B607" s="45" t="s">
        <v>214</v>
      </c>
      <c r="C607" s="46" t="s">
        <v>113</v>
      </c>
      <c r="D607" s="46" t="s">
        <v>87</v>
      </c>
      <c r="E607" s="45" t="s">
        <v>171</v>
      </c>
      <c r="F607" s="45" t="s">
        <v>289</v>
      </c>
      <c r="G607" s="46" t="s">
        <v>123</v>
      </c>
      <c r="H607" s="46"/>
      <c r="I607" s="46"/>
      <c r="J607" s="47">
        <f t="shared" si="116"/>
        <v>2047.5000000000002</v>
      </c>
      <c r="K607" s="47">
        <f t="shared" si="116"/>
        <v>2589.2000000000003</v>
      </c>
      <c r="L607" s="47">
        <f t="shared" si="116"/>
        <v>2454.1</v>
      </c>
      <c r="M607" s="351"/>
    </row>
    <row r="608" spans="1:13" s="5" customFormat="1" ht="45.6" customHeight="1">
      <c r="A608" s="1" t="s">
        <v>131</v>
      </c>
      <c r="B608" s="45" t="s">
        <v>214</v>
      </c>
      <c r="C608" s="46" t="s">
        <v>113</v>
      </c>
      <c r="D608" s="46" t="s">
        <v>87</v>
      </c>
      <c r="E608" s="45" t="s">
        <v>171</v>
      </c>
      <c r="F608" s="45" t="s">
        <v>289</v>
      </c>
      <c r="G608" s="46" t="s">
        <v>123</v>
      </c>
      <c r="H608" s="46" t="s">
        <v>124</v>
      </c>
      <c r="I608" s="46"/>
      <c r="J608" s="47">
        <f t="shared" si="116"/>
        <v>2047.5000000000002</v>
      </c>
      <c r="K608" s="47">
        <f t="shared" si="116"/>
        <v>2589.2000000000003</v>
      </c>
      <c r="L608" s="47">
        <f t="shared" si="116"/>
        <v>2454.1</v>
      </c>
      <c r="M608" s="351"/>
    </row>
    <row r="609" spans="1:13" s="5" customFormat="1" ht="25.15" customHeight="1">
      <c r="A609" s="242" t="s">
        <v>316</v>
      </c>
      <c r="B609" s="45" t="s">
        <v>214</v>
      </c>
      <c r="C609" s="46" t="s">
        <v>113</v>
      </c>
      <c r="D609" s="46" t="s">
        <v>87</v>
      </c>
      <c r="E609" s="45" t="s">
        <v>171</v>
      </c>
      <c r="F609" s="45" t="s">
        <v>289</v>
      </c>
      <c r="G609" s="46" t="s">
        <v>123</v>
      </c>
      <c r="H609" s="46" t="s">
        <v>124</v>
      </c>
      <c r="I609" s="46" t="s">
        <v>125</v>
      </c>
      <c r="J609" s="47">
        <f>'прил 3'!J76</f>
        <v>2047.5000000000002</v>
      </c>
      <c r="K609" s="47">
        <f>'прил 3'!K76</f>
        <v>2589.2000000000003</v>
      </c>
      <c r="L609" s="47">
        <f>'прил 3'!L76</f>
        <v>2454.1</v>
      </c>
      <c r="M609" s="351"/>
    </row>
    <row r="610" spans="1:13" s="5" customFormat="1" ht="27.6" customHeight="1">
      <c r="A610" s="139" t="s">
        <v>294</v>
      </c>
      <c r="B610" s="45" t="s">
        <v>214</v>
      </c>
      <c r="C610" s="46" t="s">
        <v>113</v>
      </c>
      <c r="D610" s="46" t="s">
        <v>87</v>
      </c>
      <c r="E610" s="45" t="s">
        <v>171</v>
      </c>
      <c r="F610" s="45" t="s">
        <v>292</v>
      </c>
      <c r="G610" s="46"/>
      <c r="H610" s="46"/>
      <c r="I610" s="46"/>
      <c r="J610" s="47">
        <f t="shared" ref="J610:L613" si="117">J611</f>
        <v>27.2</v>
      </c>
      <c r="K610" s="47">
        <f t="shared" si="117"/>
        <v>27.2</v>
      </c>
      <c r="L610" s="47">
        <f t="shared" si="117"/>
        <v>27.2</v>
      </c>
      <c r="M610" s="351"/>
    </row>
    <row r="611" spans="1:13" s="5" customFormat="1" ht="25.15" customHeight="1">
      <c r="A611" s="139" t="s">
        <v>295</v>
      </c>
      <c r="B611" s="45" t="s">
        <v>214</v>
      </c>
      <c r="C611" s="46" t="s">
        <v>113</v>
      </c>
      <c r="D611" s="46" t="s">
        <v>87</v>
      </c>
      <c r="E611" s="45" t="s">
        <v>171</v>
      </c>
      <c r="F611" s="45" t="s">
        <v>293</v>
      </c>
      <c r="G611" s="46"/>
      <c r="H611" s="46"/>
      <c r="I611" s="46"/>
      <c r="J611" s="47">
        <f t="shared" si="117"/>
        <v>27.2</v>
      </c>
      <c r="K611" s="47">
        <f t="shared" si="117"/>
        <v>27.2</v>
      </c>
      <c r="L611" s="47">
        <f t="shared" si="117"/>
        <v>27.2</v>
      </c>
      <c r="M611" s="351"/>
    </row>
    <row r="612" spans="1:13" s="5" customFormat="1" ht="25.15" customHeight="1">
      <c r="A612" s="1" t="s">
        <v>121</v>
      </c>
      <c r="B612" s="45" t="s">
        <v>214</v>
      </c>
      <c r="C612" s="46" t="s">
        <v>113</v>
      </c>
      <c r="D612" s="46" t="s">
        <v>87</v>
      </c>
      <c r="E612" s="45" t="s">
        <v>171</v>
      </c>
      <c r="F612" s="45" t="s">
        <v>293</v>
      </c>
      <c r="G612" s="46" t="s">
        <v>123</v>
      </c>
      <c r="H612" s="46"/>
      <c r="I612" s="46"/>
      <c r="J612" s="47">
        <f t="shared" si="117"/>
        <v>27.2</v>
      </c>
      <c r="K612" s="47">
        <f t="shared" si="117"/>
        <v>27.2</v>
      </c>
      <c r="L612" s="47">
        <f t="shared" si="117"/>
        <v>27.2</v>
      </c>
      <c r="M612" s="351"/>
    </row>
    <row r="613" spans="1:13" s="5" customFormat="1" ht="49.9" customHeight="1">
      <c r="A613" s="1" t="s">
        <v>131</v>
      </c>
      <c r="B613" s="45" t="s">
        <v>214</v>
      </c>
      <c r="C613" s="46" t="s">
        <v>113</v>
      </c>
      <c r="D613" s="46" t="s">
        <v>87</v>
      </c>
      <c r="E613" s="45" t="s">
        <v>171</v>
      </c>
      <c r="F613" s="45" t="s">
        <v>293</v>
      </c>
      <c r="G613" s="46" t="s">
        <v>123</v>
      </c>
      <c r="H613" s="46" t="s">
        <v>124</v>
      </c>
      <c r="I613" s="46"/>
      <c r="J613" s="294">
        <f t="shared" si="117"/>
        <v>27.2</v>
      </c>
      <c r="K613" s="294">
        <f t="shared" si="117"/>
        <v>27.2</v>
      </c>
      <c r="L613" s="294">
        <f t="shared" si="117"/>
        <v>27.2</v>
      </c>
      <c r="M613" s="351"/>
    </row>
    <row r="614" spans="1:13" s="5" customFormat="1" ht="25.15" customHeight="1">
      <c r="A614" s="242" t="s">
        <v>316</v>
      </c>
      <c r="B614" s="45" t="s">
        <v>214</v>
      </c>
      <c r="C614" s="46" t="s">
        <v>113</v>
      </c>
      <c r="D614" s="46" t="s">
        <v>87</v>
      </c>
      <c r="E614" s="45" t="s">
        <v>171</v>
      </c>
      <c r="F614" s="45" t="s">
        <v>293</v>
      </c>
      <c r="G614" s="46" t="s">
        <v>123</v>
      </c>
      <c r="H614" s="46" t="s">
        <v>124</v>
      </c>
      <c r="I614" s="46" t="s">
        <v>125</v>
      </c>
      <c r="J614" s="47">
        <f>'прил 3'!J77</f>
        <v>27.2</v>
      </c>
      <c r="K614" s="47">
        <f>'прил 3'!K77</f>
        <v>27.2</v>
      </c>
      <c r="L614" s="47">
        <f>'прил 3'!L77</f>
        <v>27.2</v>
      </c>
      <c r="M614" s="351"/>
    </row>
    <row r="615" spans="1:13" ht="54.6" customHeight="1">
      <c r="A615" s="1" t="s">
        <v>278</v>
      </c>
      <c r="B615" s="134">
        <v>65</v>
      </c>
      <c r="C615" s="45" t="s">
        <v>113</v>
      </c>
      <c r="D615" s="45" t="s">
        <v>87</v>
      </c>
      <c r="E615" s="45" t="s">
        <v>279</v>
      </c>
      <c r="F615" s="45"/>
      <c r="G615" s="45"/>
      <c r="H615" s="45"/>
      <c r="I615" s="45"/>
      <c r="J615" s="52">
        <f>SUM(J618)</f>
        <v>0.4</v>
      </c>
      <c r="K615" s="52">
        <f>SUM(K618)</f>
        <v>0.4</v>
      </c>
      <c r="L615" s="52">
        <f>SUM(L618)</f>
        <v>0.4</v>
      </c>
    </row>
    <row r="616" spans="1:13" ht="34.15" customHeight="1">
      <c r="A616" s="219" t="s">
        <v>290</v>
      </c>
      <c r="B616" s="134">
        <v>65</v>
      </c>
      <c r="C616" s="45" t="s">
        <v>113</v>
      </c>
      <c r="D616" s="45" t="s">
        <v>87</v>
      </c>
      <c r="E616" s="45" t="s">
        <v>279</v>
      </c>
      <c r="F616" s="45" t="s">
        <v>288</v>
      </c>
      <c r="G616" s="45"/>
      <c r="H616" s="45"/>
      <c r="I616" s="45"/>
      <c r="J616" s="52">
        <f t="shared" ref="J616:L617" si="118">J617</f>
        <v>0.4</v>
      </c>
      <c r="K616" s="52">
        <f t="shared" si="118"/>
        <v>0.4</v>
      </c>
      <c r="L616" s="52">
        <f t="shared" si="118"/>
        <v>0.4</v>
      </c>
    </row>
    <row r="617" spans="1:13" ht="31.9" customHeight="1">
      <c r="A617" s="219" t="s">
        <v>291</v>
      </c>
      <c r="B617" s="134">
        <v>65</v>
      </c>
      <c r="C617" s="45" t="s">
        <v>113</v>
      </c>
      <c r="D617" s="45" t="s">
        <v>87</v>
      </c>
      <c r="E617" s="45" t="s">
        <v>279</v>
      </c>
      <c r="F617" s="45" t="s">
        <v>289</v>
      </c>
      <c r="G617" s="45"/>
      <c r="H617" s="45"/>
      <c r="I617" s="45"/>
      <c r="J617" s="52">
        <f t="shared" si="118"/>
        <v>0.4</v>
      </c>
      <c r="K617" s="52">
        <f t="shared" si="118"/>
        <v>0.4</v>
      </c>
      <c r="L617" s="52">
        <f t="shared" si="118"/>
        <v>0.4</v>
      </c>
    </row>
    <row r="618" spans="1:13" ht="25.15" customHeight="1">
      <c r="A618" s="1" t="s">
        <v>121</v>
      </c>
      <c r="B618" s="134">
        <v>65</v>
      </c>
      <c r="C618" s="45" t="s">
        <v>113</v>
      </c>
      <c r="D618" s="45" t="s">
        <v>87</v>
      </c>
      <c r="E618" s="45" t="s">
        <v>279</v>
      </c>
      <c r="F618" s="45" t="s">
        <v>289</v>
      </c>
      <c r="G618" s="45" t="s">
        <v>123</v>
      </c>
      <c r="H618" s="45"/>
      <c r="I618" s="45"/>
      <c r="J618" s="52">
        <f t="shared" ref="J618:L619" si="119">SUM(J619)</f>
        <v>0.4</v>
      </c>
      <c r="K618" s="52">
        <f t="shared" si="119"/>
        <v>0.4</v>
      </c>
      <c r="L618" s="52">
        <f t="shared" si="119"/>
        <v>0.4</v>
      </c>
    </row>
    <row r="619" spans="1:13" ht="51" customHeight="1">
      <c r="A619" s="1" t="s">
        <v>131</v>
      </c>
      <c r="B619" s="134">
        <v>65</v>
      </c>
      <c r="C619" s="45" t="s">
        <v>113</v>
      </c>
      <c r="D619" s="45" t="s">
        <v>87</v>
      </c>
      <c r="E619" s="45" t="s">
        <v>279</v>
      </c>
      <c r="F619" s="45" t="s">
        <v>289</v>
      </c>
      <c r="G619" s="45" t="s">
        <v>123</v>
      </c>
      <c r="H619" s="45" t="s">
        <v>124</v>
      </c>
      <c r="I619" s="45"/>
      <c r="J619" s="52">
        <f t="shared" si="119"/>
        <v>0.4</v>
      </c>
      <c r="K619" s="52">
        <f t="shared" si="119"/>
        <v>0.4</v>
      </c>
      <c r="L619" s="52">
        <f t="shared" si="119"/>
        <v>0.4</v>
      </c>
    </row>
    <row r="620" spans="1:13" ht="25.15" customHeight="1">
      <c r="A620" s="242" t="s">
        <v>316</v>
      </c>
      <c r="B620" s="134">
        <v>65</v>
      </c>
      <c r="C620" s="45" t="s">
        <v>113</v>
      </c>
      <c r="D620" s="45" t="s">
        <v>87</v>
      </c>
      <c r="E620" s="45" t="s">
        <v>279</v>
      </c>
      <c r="F620" s="45" t="s">
        <v>289</v>
      </c>
      <c r="G620" s="45" t="s">
        <v>123</v>
      </c>
      <c r="H620" s="45" t="s">
        <v>124</v>
      </c>
      <c r="I620" s="45" t="s">
        <v>125</v>
      </c>
      <c r="J620" s="52">
        <f>'прил 3'!J81</f>
        <v>0.4</v>
      </c>
      <c r="K620" s="52">
        <f>'прил 3'!K81</f>
        <v>0.4</v>
      </c>
      <c r="L620" s="52">
        <f>'прил 3'!L81</f>
        <v>0.4</v>
      </c>
    </row>
    <row r="621" spans="1:13" s="5" customFormat="1" ht="32.450000000000003" customHeight="1">
      <c r="A621" s="227" t="s">
        <v>567</v>
      </c>
      <c r="B621" s="45" t="s">
        <v>214</v>
      </c>
      <c r="C621" s="46" t="s">
        <v>113</v>
      </c>
      <c r="D621" s="46" t="s">
        <v>87</v>
      </c>
      <c r="E621" s="651" t="s">
        <v>568</v>
      </c>
      <c r="F621" s="45"/>
      <c r="G621" s="46"/>
      <c r="H621" s="46"/>
      <c r="I621" s="46"/>
      <c r="J621" s="47">
        <f>J622</f>
        <v>28.515550000000001</v>
      </c>
      <c r="K621" s="47">
        <f>K622</f>
        <v>11.4</v>
      </c>
      <c r="L621" s="47">
        <f>L622</f>
        <v>45.238095238095241</v>
      </c>
      <c r="M621" s="351"/>
    </row>
    <row r="622" spans="1:13" s="5" customFormat="1" ht="40.15" customHeight="1">
      <c r="A622" s="219" t="s">
        <v>290</v>
      </c>
      <c r="B622" s="45" t="s">
        <v>214</v>
      </c>
      <c r="C622" s="46" t="s">
        <v>113</v>
      </c>
      <c r="D622" s="46" t="s">
        <v>87</v>
      </c>
      <c r="E622" s="651" t="s">
        <v>568</v>
      </c>
      <c r="F622" s="45" t="s">
        <v>288</v>
      </c>
      <c r="G622" s="46"/>
      <c r="H622" s="46"/>
      <c r="I622" s="46"/>
      <c r="J622" s="47">
        <f t="shared" ref="J622:L625" si="120">J623</f>
        <v>28.515550000000001</v>
      </c>
      <c r="K622" s="47">
        <f t="shared" si="120"/>
        <v>11.4</v>
      </c>
      <c r="L622" s="47">
        <f t="shared" si="120"/>
        <v>45.238095238095241</v>
      </c>
      <c r="M622" s="351"/>
    </row>
    <row r="623" spans="1:13" s="5" customFormat="1" ht="35.450000000000003" customHeight="1">
      <c r="A623" s="1" t="s">
        <v>291</v>
      </c>
      <c r="B623" s="45" t="s">
        <v>214</v>
      </c>
      <c r="C623" s="46" t="s">
        <v>113</v>
      </c>
      <c r="D623" s="46" t="s">
        <v>87</v>
      </c>
      <c r="E623" s="651" t="s">
        <v>568</v>
      </c>
      <c r="F623" s="45" t="s">
        <v>289</v>
      </c>
      <c r="G623" s="46"/>
      <c r="H623" s="46"/>
      <c r="I623" s="46"/>
      <c r="J623" s="47">
        <f t="shared" si="120"/>
        <v>28.515550000000001</v>
      </c>
      <c r="K623" s="47">
        <f t="shared" si="120"/>
        <v>11.4</v>
      </c>
      <c r="L623" s="47">
        <f t="shared" si="120"/>
        <v>45.238095238095241</v>
      </c>
      <c r="M623" s="351"/>
    </row>
    <row r="624" spans="1:13" s="5" customFormat="1" ht="25.15" customHeight="1">
      <c r="A624" s="1" t="s">
        <v>121</v>
      </c>
      <c r="B624" s="45" t="s">
        <v>214</v>
      </c>
      <c r="C624" s="46" t="s">
        <v>113</v>
      </c>
      <c r="D624" s="46" t="s">
        <v>87</v>
      </c>
      <c r="E624" s="651" t="s">
        <v>568</v>
      </c>
      <c r="F624" s="45" t="s">
        <v>289</v>
      </c>
      <c r="G624" s="46" t="s">
        <v>123</v>
      </c>
      <c r="H624" s="46"/>
      <c r="I624" s="46"/>
      <c r="J624" s="47">
        <f t="shared" si="120"/>
        <v>28.515550000000001</v>
      </c>
      <c r="K624" s="47">
        <f t="shared" si="120"/>
        <v>11.4</v>
      </c>
      <c r="L624" s="47">
        <f t="shared" si="120"/>
        <v>45.238095238095241</v>
      </c>
      <c r="M624" s="351"/>
    </row>
    <row r="625" spans="1:13" s="5" customFormat="1" ht="45.6" customHeight="1">
      <c r="A625" s="1" t="s">
        <v>131</v>
      </c>
      <c r="B625" s="45" t="s">
        <v>214</v>
      </c>
      <c r="C625" s="46" t="s">
        <v>113</v>
      </c>
      <c r="D625" s="46" t="s">
        <v>87</v>
      </c>
      <c r="E625" s="651" t="s">
        <v>568</v>
      </c>
      <c r="F625" s="45" t="s">
        <v>289</v>
      </c>
      <c r="G625" s="46" t="s">
        <v>123</v>
      </c>
      <c r="H625" s="46" t="s">
        <v>124</v>
      </c>
      <c r="I625" s="46"/>
      <c r="J625" s="47">
        <f t="shared" si="120"/>
        <v>28.515550000000001</v>
      </c>
      <c r="K625" s="133">
        <f t="shared" si="120"/>
        <v>11.4</v>
      </c>
      <c r="L625" s="133">
        <f t="shared" si="120"/>
        <v>45.238095238095241</v>
      </c>
      <c r="M625" s="351"/>
    </row>
    <row r="626" spans="1:13" s="5" customFormat="1" ht="25.15" customHeight="1">
      <c r="A626" s="242" t="s">
        <v>316</v>
      </c>
      <c r="B626" s="45" t="s">
        <v>214</v>
      </c>
      <c r="C626" s="46" t="s">
        <v>113</v>
      </c>
      <c r="D626" s="46" t="s">
        <v>87</v>
      </c>
      <c r="E626" s="651" t="s">
        <v>568</v>
      </c>
      <c r="F626" s="45" t="s">
        <v>289</v>
      </c>
      <c r="G626" s="46" t="s">
        <v>123</v>
      </c>
      <c r="H626" s="46" t="s">
        <v>124</v>
      </c>
      <c r="I626" s="46" t="s">
        <v>125</v>
      </c>
      <c r="J626" s="47">
        <f>'прил 3'!J85</f>
        <v>28.515550000000001</v>
      </c>
      <c r="K626" s="47">
        <f>'[1]прил 4'!J91</f>
        <v>11.4</v>
      </c>
      <c r="L626" s="47">
        <f>'[1]прил 4'!K91</f>
        <v>45.238095238095241</v>
      </c>
      <c r="M626" s="351"/>
    </row>
    <row r="627" spans="1:13" s="121" customFormat="1" ht="37.15" customHeight="1">
      <c r="A627" s="219" t="s">
        <v>394</v>
      </c>
      <c r="B627" s="257">
        <v>89</v>
      </c>
      <c r="C627" s="254" t="s">
        <v>89</v>
      </c>
      <c r="D627" s="254"/>
      <c r="E627" s="119"/>
      <c r="F627" s="119"/>
      <c r="G627" s="254"/>
      <c r="H627" s="254"/>
      <c r="I627" s="254"/>
      <c r="J627" s="269">
        <f>J628</f>
        <v>1541</v>
      </c>
      <c r="K627" s="269">
        <f>K628</f>
        <v>1307.2</v>
      </c>
      <c r="L627" s="269">
        <f>L628</f>
        <v>1318.8</v>
      </c>
      <c r="M627" s="357"/>
    </row>
    <row r="628" spans="1:13" s="121" customFormat="1" ht="54.6" customHeight="1">
      <c r="A628" s="504" t="s">
        <v>393</v>
      </c>
      <c r="B628" s="134">
        <v>89</v>
      </c>
      <c r="C628" s="45" t="s">
        <v>112</v>
      </c>
      <c r="D628" s="254"/>
      <c r="E628" s="119"/>
      <c r="F628" s="119"/>
      <c r="G628" s="254"/>
      <c r="H628" s="254"/>
      <c r="I628" s="254"/>
      <c r="J628" s="269">
        <f>J641+J659+J629+J635+J653</f>
        <v>1541</v>
      </c>
      <c r="K628" s="269">
        <f>K641+K659+K629+K635+K653</f>
        <v>1307.2</v>
      </c>
      <c r="L628" s="269">
        <f>L641+L659+L629+L635+L653</f>
        <v>1318.8</v>
      </c>
      <c r="M628" s="357"/>
    </row>
    <row r="629" spans="1:13" s="5" customFormat="1" ht="66" customHeight="1">
      <c r="A629" s="580" t="s">
        <v>499</v>
      </c>
      <c r="B629" s="134">
        <v>89</v>
      </c>
      <c r="C629" s="45" t="s">
        <v>112</v>
      </c>
      <c r="D629" s="46" t="s">
        <v>87</v>
      </c>
      <c r="E629" s="45" t="s">
        <v>501</v>
      </c>
      <c r="F629" s="45"/>
      <c r="G629" s="46"/>
      <c r="H629" s="46"/>
      <c r="I629" s="46"/>
      <c r="J629" s="47">
        <f>J632</f>
        <v>150</v>
      </c>
      <c r="K629" s="52">
        <f>K632</f>
        <v>150</v>
      </c>
      <c r="L629" s="52">
        <f>L632</f>
        <v>150</v>
      </c>
      <c r="M629" s="351"/>
    </row>
    <row r="630" spans="1:13" s="5" customFormat="1" ht="25.15" customHeight="1">
      <c r="A630" s="117" t="s">
        <v>307</v>
      </c>
      <c r="B630" s="134">
        <v>89</v>
      </c>
      <c r="C630" s="45" t="s">
        <v>112</v>
      </c>
      <c r="D630" s="46" t="s">
        <v>87</v>
      </c>
      <c r="E630" s="45" t="s">
        <v>501</v>
      </c>
      <c r="F630" s="45" t="s">
        <v>306</v>
      </c>
      <c r="G630" s="46"/>
      <c r="H630" s="46"/>
      <c r="I630" s="46"/>
      <c r="J630" s="47">
        <f t="shared" ref="J630:L633" si="121">J631</f>
        <v>150</v>
      </c>
      <c r="K630" s="47">
        <f t="shared" si="121"/>
        <v>150</v>
      </c>
      <c r="L630" s="47">
        <f t="shared" si="121"/>
        <v>150</v>
      </c>
      <c r="M630" s="351"/>
    </row>
    <row r="631" spans="1:13" s="5" customFormat="1" ht="25.15" customHeight="1">
      <c r="A631" s="1" t="s">
        <v>106</v>
      </c>
      <c r="B631" s="134">
        <v>89</v>
      </c>
      <c r="C631" s="45" t="s">
        <v>112</v>
      </c>
      <c r="D631" s="46" t="s">
        <v>87</v>
      </c>
      <c r="E631" s="45" t="s">
        <v>501</v>
      </c>
      <c r="F631" s="45" t="s">
        <v>105</v>
      </c>
      <c r="G631" s="46"/>
      <c r="H631" s="46"/>
      <c r="I631" s="46"/>
      <c r="J631" s="47">
        <f t="shared" si="121"/>
        <v>150</v>
      </c>
      <c r="K631" s="47">
        <f t="shared" si="121"/>
        <v>150</v>
      </c>
      <c r="L631" s="47">
        <f t="shared" si="121"/>
        <v>150</v>
      </c>
      <c r="M631" s="351"/>
    </row>
    <row r="632" spans="1:13" s="5" customFormat="1" ht="25.15" customHeight="1">
      <c r="A632" s="1" t="s">
        <v>197</v>
      </c>
      <c r="B632" s="134">
        <v>89</v>
      </c>
      <c r="C632" s="45" t="s">
        <v>112</v>
      </c>
      <c r="D632" s="46" t="s">
        <v>87</v>
      </c>
      <c r="E632" s="45" t="s">
        <v>501</v>
      </c>
      <c r="F632" s="45" t="s">
        <v>105</v>
      </c>
      <c r="G632" s="46" t="s">
        <v>150</v>
      </c>
      <c r="H632" s="46"/>
      <c r="I632" s="46"/>
      <c r="J632" s="47">
        <f t="shared" si="121"/>
        <v>150</v>
      </c>
      <c r="K632" s="47">
        <f t="shared" si="121"/>
        <v>150</v>
      </c>
      <c r="L632" s="47">
        <f t="shared" si="121"/>
        <v>150</v>
      </c>
      <c r="M632" s="351"/>
    </row>
    <row r="633" spans="1:13" s="5" customFormat="1" ht="25.15" customHeight="1">
      <c r="A633" s="581" t="s">
        <v>492</v>
      </c>
      <c r="B633" s="134">
        <v>89</v>
      </c>
      <c r="C633" s="45" t="s">
        <v>112</v>
      </c>
      <c r="D633" s="46" t="s">
        <v>87</v>
      </c>
      <c r="E633" s="45" t="s">
        <v>501</v>
      </c>
      <c r="F633" s="45" t="s">
        <v>105</v>
      </c>
      <c r="G633" s="46" t="s">
        <v>150</v>
      </c>
      <c r="H633" s="46" t="s">
        <v>148</v>
      </c>
      <c r="I633" s="46"/>
      <c r="J633" s="47">
        <f t="shared" si="121"/>
        <v>150</v>
      </c>
      <c r="K633" s="47">
        <f t="shared" si="121"/>
        <v>150</v>
      </c>
      <c r="L633" s="47">
        <f t="shared" si="121"/>
        <v>150</v>
      </c>
      <c r="M633" s="351"/>
    </row>
    <row r="634" spans="1:13" s="5" customFormat="1" ht="36" customHeight="1">
      <c r="A634" s="241" t="s">
        <v>317</v>
      </c>
      <c r="B634" s="134">
        <v>89</v>
      </c>
      <c r="C634" s="45" t="s">
        <v>112</v>
      </c>
      <c r="D634" s="46" t="s">
        <v>87</v>
      </c>
      <c r="E634" s="45" t="s">
        <v>501</v>
      </c>
      <c r="F634" s="45" t="s">
        <v>105</v>
      </c>
      <c r="G634" s="46" t="s">
        <v>150</v>
      </c>
      <c r="H634" s="46" t="s">
        <v>148</v>
      </c>
      <c r="I634" s="46" t="s">
        <v>128</v>
      </c>
      <c r="J634" s="47">
        <f>'прил 3'!J315</f>
        <v>150</v>
      </c>
      <c r="K634" s="47">
        <f>'прил 3'!K315</f>
        <v>150</v>
      </c>
      <c r="L634" s="47">
        <f>'прил 3'!L315</f>
        <v>150</v>
      </c>
      <c r="M634" s="351"/>
    </row>
    <row r="635" spans="1:13" s="5" customFormat="1" ht="80.45" customHeight="1">
      <c r="A635" s="593" t="s">
        <v>513</v>
      </c>
      <c r="B635" s="134">
        <v>89</v>
      </c>
      <c r="C635" s="45" t="s">
        <v>112</v>
      </c>
      <c r="D635" s="46" t="s">
        <v>87</v>
      </c>
      <c r="E635" s="45" t="s">
        <v>514</v>
      </c>
      <c r="F635" s="45"/>
      <c r="G635" s="46"/>
      <c r="H635" s="46"/>
      <c r="I635" s="46"/>
      <c r="J635" s="47">
        <f>J638</f>
        <v>250</v>
      </c>
      <c r="K635" s="52">
        <f>K638</f>
        <v>0</v>
      </c>
      <c r="L635" s="52">
        <f>L638</f>
        <v>0</v>
      </c>
      <c r="M635" s="351"/>
    </row>
    <row r="636" spans="1:13" s="5" customFormat="1" ht="25.15" customHeight="1">
      <c r="A636" s="117" t="s">
        <v>307</v>
      </c>
      <c r="B636" s="134">
        <v>89</v>
      </c>
      <c r="C636" s="45" t="s">
        <v>112</v>
      </c>
      <c r="D636" s="46" t="s">
        <v>87</v>
      </c>
      <c r="E636" s="45" t="s">
        <v>514</v>
      </c>
      <c r="F636" s="45" t="s">
        <v>306</v>
      </c>
      <c r="G636" s="46"/>
      <c r="H636" s="46"/>
      <c r="I636" s="46"/>
      <c r="J636" s="47">
        <f t="shared" ref="J636:L639" si="122">J637</f>
        <v>250</v>
      </c>
      <c r="K636" s="47">
        <f t="shared" si="122"/>
        <v>0</v>
      </c>
      <c r="L636" s="47">
        <f t="shared" si="122"/>
        <v>0</v>
      </c>
      <c r="M636" s="351"/>
    </row>
    <row r="637" spans="1:13" s="5" customFormat="1" ht="25.15" customHeight="1">
      <c r="A637" s="1" t="s">
        <v>106</v>
      </c>
      <c r="B637" s="134">
        <v>89</v>
      </c>
      <c r="C637" s="45" t="s">
        <v>112</v>
      </c>
      <c r="D637" s="46" t="s">
        <v>87</v>
      </c>
      <c r="E637" s="45" t="s">
        <v>514</v>
      </c>
      <c r="F637" s="45" t="s">
        <v>105</v>
      </c>
      <c r="G637" s="46"/>
      <c r="H637" s="46"/>
      <c r="I637" s="46"/>
      <c r="J637" s="47">
        <f t="shared" si="122"/>
        <v>250</v>
      </c>
      <c r="K637" s="47">
        <f t="shared" si="122"/>
        <v>0</v>
      </c>
      <c r="L637" s="47">
        <f t="shared" si="122"/>
        <v>0</v>
      </c>
      <c r="M637" s="351"/>
    </row>
    <row r="638" spans="1:13" s="5" customFormat="1" ht="25.15" customHeight="1">
      <c r="A638" s="139" t="s">
        <v>138</v>
      </c>
      <c r="B638" s="134">
        <v>89</v>
      </c>
      <c r="C638" s="45" t="s">
        <v>112</v>
      </c>
      <c r="D638" s="46" t="s">
        <v>87</v>
      </c>
      <c r="E638" s="45" t="s">
        <v>514</v>
      </c>
      <c r="F638" s="45" t="s">
        <v>105</v>
      </c>
      <c r="G638" s="46" t="s">
        <v>124</v>
      </c>
      <c r="H638" s="46"/>
      <c r="I638" s="46"/>
      <c r="J638" s="47">
        <f t="shared" si="122"/>
        <v>250</v>
      </c>
      <c r="K638" s="47">
        <f t="shared" si="122"/>
        <v>0</v>
      </c>
      <c r="L638" s="47">
        <f t="shared" si="122"/>
        <v>0</v>
      </c>
      <c r="M638" s="351"/>
    </row>
    <row r="639" spans="1:13" s="5" customFormat="1" ht="25.15" customHeight="1">
      <c r="A639" s="643" t="s">
        <v>101</v>
      </c>
      <c r="B639" s="134">
        <v>89</v>
      </c>
      <c r="C639" s="45" t="s">
        <v>112</v>
      </c>
      <c r="D639" s="46" t="s">
        <v>87</v>
      </c>
      <c r="E639" s="45" t="s">
        <v>514</v>
      </c>
      <c r="F639" s="45" t="s">
        <v>105</v>
      </c>
      <c r="G639" s="46" t="s">
        <v>124</v>
      </c>
      <c r="H639" s="46" t="s">
        <v>222</v>
      </c>
      <c r="I639" s="46"/>
      <c r="J639" s="47">
        <f t="shared" si="122"/>
        <v>250</v>
      </c>
      <c r="K639" s="47">
        <f t="shared" si="122"/>
        <v>0</v>
      </c>
      <c r="L639" s="47">
        <f t="shared" si="122"/>
        <v>0</v>
      </c>
      <c r="M639" s="351"/>
    </row>
    <row r="640" spans="1:13" s="5" customFormat="1" ht="36" customHeight="1">
      <c r="A640" s="241" t="s">
        <v>317</v>
      </c>
      <c r="B640" s="134">
        <v>89</v>
      </c>
      <c r="C640" s="45" t="s">
        <v>112</v>
      </c>
      <c r="D640" s="46" t="s">
        <v>87</v>
      </c>
      <c r="E640" s="45" t="s">
        <v>514</v>
      </c>
      <c r="F640" s="45" t="s">
        <v>105</v>
      </c>
      <c r="G640" s="46" t="s">
        <v>124</v>
      </c>
      <c r="H640" s="46" t="s">
        <v>222</v>
      </c>
      <c r="I640" s="46" t="s">
        <v>128</v>
      </c>
      <c r="J640" s="47">
        <f>'прил 3'!J308</f>
        <v>250</v>
      </c>
      <c r="K640" s="47">
        <f>'прил 3'!K308</f>
        <v>0</v>
      </c>
      <c r="L640" s="47">
        <f>'прил 3'!L308</f>
        <v>0</v>
      </c>
      <c r="M640" s="351"/>
    </row>
    <row r="641" spans="1:13" s="5" customFormat="1" ht="32.450000000000003" customHeight="1">
      <c r="A641" s="139" t="s">
        <v>388</v>
      </c>
      <c r="B641" s="134">
        <v>89</v>
      </c>
      <c r="C641" s="45" t="s">
        <v>112</v>
      </c>
      <c r="D641" s="46" t="s">
        <v>87</v>
      </c>
      <c r="E641" s="45" t="s">
        <v>173</v>
      </c>
      <c r="F641" s="45"/>
      <c r="G641" s="46"/>
      <c r="H641" s="46"/>
      <c r="I641" s="46"/>
      <c r="J641" s="52">
        <f>J644</f>
        <v>35</v>
      </c>
      <c r="K641" s="52">
        <f>K644</f>
        <v>35</v>
      </c>
      <c r="L641" s="52">
        <f>L644</f>
        <v>35</v>
      </c>
      <c r="M641" s="351"/>
    </row>
    <row r="642" spans="1:13" s="5" customFormat="1" ht="25.15" customHeight="1">
      <c r="A642" s="1" t="s">
        <v>294</v>
      </c>
      <c r="B642" s="134">
        <v>89</v>
      </c>
      <c r="C642" s="45" t="s">
        <v>112</v>
      </c>
      <c r="D642" s="46" t="s">
        <v>87</v>
      </c>
      <c r="E642" s="45" t="s">
        <v>173</v>
      </c>
      <c r="F642" s="45" t="s">
        <v>292</v>
      </c>
      <c r="G642" s="46"/>
      <c r="H642" s="46"/>
      <c r="I642" s="46"/>
      <c r="J642" s="47">
        <f t="shared" ref="J642:L643" si="123">J643</f>
        <v>35</v>
      </c>
      <c r="K642" s="47">
        <f t="shared" si="123"/>
        <v>35</v>
      </c>
      <c r="L642" s="47">
        <f t="shared" si="123"/>
        <v>35</v>
      </c>
      <c r="M642" s="351"/>
    </row>
    <row r="643" spans="1:13" s="5" customFormat="1" ht="25.15" customHeight="1">
      <c r="A643" s="1" t="s">
        <v>165</v>
      </c>
      <c r="B643" s="134">
        <v>89</v>
      </c>
      <c r="C643" s="45" t="s">
        <v>112</v>
      </c>
      <c r="D643" s="46" t="s">
        <v>87</v>
      </c>
      <c r="E643" s="45" t="s">
        <v>173</v>
      </c>
      <c r="F643" s="45" t="s">
        <v>164</v>
      </c>
      <c r="G643" s="46"/>
      <c r="H643" s="46"/>
      <c r="I643" s="46"/>
      <c r="J643" s="47">
        <f t="shared" si="123"/>
        <v>35</v>
      </c>
      <c r="K643" s="47">
        <f t="shared" si="123"/>
        <v>35</v>
      </c>
      <c r="L643" s="47">
        <f t="shared" si="123"/>
        <v>35</v>
      </c>
      <c r="M643" s="351"/>
    </row>
    <row r="644" spans="1:13" s="5" customFormat="1" ht="25.15" customHeight="1">
      <c r="A644" s="1" t="s">
        <v>121</v>
      </c>
      <c r="B644" s="134">
        <v>89</v>
      </c>
      <c r="C644" s="45" t="s">
        <v>112</v>
      </c>
      <c r="D644" s="46" t="s">
        <v>87</v>
      </c>
      <c r="E644" s="45" t="s">
        <v>173</v>
      </c>
      <c r="F644" s="45" t="s">
        <v>164</v>
      </c>
      <c r="G644" s="46" t="s">
        <v>123</v>
      </c>
      <c r="H644" s="46"/>
      <c r="I644" s="46"/>
      <c r="J644" s="47">
        <f t="shared" ref="J644:L645" si="124">J645</f>
        <v>35</v>
      </c>
      <c r="K644" s="47">
        <f t="shared" si="124"/>
        <v>35</v>
      </c>
      <c r="L644" s="47">
        <f t="shared" si="124"/>
        <v>35</v>
      </c>
      <c r="M644" s="351"/>
    </row>
    <row r="645" spans="1:13" s="5" customFormat="1" ht="25.15" customHeight="1">
      <c r="A645" s="1" t="s">
        <v>127</v>
      </c>
      <c r="B645" s="134">
        <v>89</v>
      </c>
      <c r="C645" s="45" t="s">
        <v>112</v>
      </c>
      <c r="D645" s="46" t="s">
        <v>87</v>
      </c>
      <c r="E645" s="45" t="s">
        <v>173</v>
      </c>
      <c r="F645" s="45" t="s">
        <v>164</v>
      </c>
      <c r="G645" s="46" t="s">
        <v>123</v>
      </c>
      <c r="H645" s="46" t="s">
        <v>97</v>
      </c>
      <c r="I645" s="46"/>
      <c r="J645" s="47">
        <f t="shared" si="124"/>
        <v>35</v>
      </c>
      <c r="K645" s="47">
        <f t="shared" si="124"/>
        <v>35</v>
      </c>
      <c r="L645" s="47">
        <f t="shared" si="124"/>
        <v>35</v>
      </c>
      <c r="M645" s="351"/>
    </row>
    <row r="646" spans="1:13" s="5" customFormat="1" ht="25.15" customHeight="1">
      <c r="A646" s="242" t="s">
        <v>316</v>
      </c>
      <c r="B646" s="134">
        <v>89</v>
      </c>
      <c r="C646" s="45" t="s">
        <v>112</v>
      </c>
      <c r="D646" s="46" t="s">
        <v>87</v>
      </c>
      <c r="E646" s="45" t="s">
        <v>173</v>
      </c>
      <c r="F646" s="45" t="s">
        <v>164</v>
      </c>
      <c r="G646" s="46" t="s">
        <v>123</v>
      </c>
      <c r="H646" s="46" t="s">
        <v>97</v>
      </c>
      <c r="I646" s="46" t="s">
        <v>125</v>
      </c>
      <c r="J646" s="47">
        <f>'прил 3'!J91</f>
        <v>35</v>
      </c>
      <c r="K646" s="47">
        <f>'прил 3'!K91</f>
        <v>35</v>
      </c>
      <c r="L646" s="47">
        <f>'прил 3'!L91</f>
        <v>35</v>
      </c>
      <c r="M646" s="351"/>
    </row>
    <row r="647" spans="1:13" s="130" customFormat="1" ht="54.6" hidden="1" customHeight="1">
      <c r="A647" s="219" t="s">
        <v>336</v>
      </c>
      <c r="B647" s="134">
        <v>89</v>
      </c>
      <c r="C647" s="45" t="s">
        <v>112</v>
      </c>
      <c r="D647" s="45" t="s">
        <v>87</v>
      </c>
      <c r="E647" s="270" t="s">
        <v>196</v>
      </c>
      <c r="F647" s="270"/>
      <c r="G647" s="271"/>
      <c r="H647" s="271"/>
      <c r="I647" s="272"/>
      <c r="J647" s="253" t="e">
        <f>J651</f>
        <v>#REF!</v>
      </c>
      <c r="K647" s="253" t="e">
        <f>K651</f>
        <v>#REF!</v>
      </c>
      <c r="L647" s="253" t="e">
        <f>L651</f>
        <v>#REF!</v>
      </c>
      <c r="M647" s="395"/>
    </row>
    <row r="648" spans="1:13" s="130" customFormat="1" ht="34.9" hidden="1" customHeight="1">
      <c r="A648" s="1" t="s">
        <v>290</v>
      </c>
      <c r="B648" s="134">
        <v>89</v>
      </c>
      <c r="C648" s="45" t="s">
        <v>112</v>
      </c>
      <c r="D648" s="45" t="s">
        <v>87</v>
      </c>
      <c r="E648" s="270" t="s">
        <v>196</v>
      </c>
      <c r="F648" s="270" t="s">
        <v>288</v>
      </c>
      <c r="G648" s="271"/>
      <c r="H648" s="271"/>
      <c r="I648" s="272"/>
      <c r="J648" s="253" t="e">
        <f t="shared" ref="J648:L649" si="125">J649</f>
        <v>#REF!</v>
      </c>
      <c r="K648" s="253" t="e">
        <f t="shared" si="125"/>
        <v>#REF!</v>
      </c>
      <c r="L648" s="253" t="e">
        <f t="shared" si="125"/>
        <v>#REF!</v>
      </c>
      <c r="M648" s="358"/>
    </row>
    <row r="649" spans="1:13" s="130" customFormat="1" ht="34.9" hidden="1" customHeight="1">
      <c r="A649" s="1" t="s">
        <v>291</v>
      </c>
      <c r="B649" s="134">
        <v>89</v>
      </c>
      <c r="C649" s="45" t="s">
        <v>112</v>
      </c>
      <c r="D649" s="45" t="s">
        <v>87</v>
      </c>
      <c r="E649" s="270" t="s">
        <v>196</v>
      </c>
      <c r="F649" s="270" t="s">
        <v>289</v>
      </c>
      <c r="G649" s="271"/>
      <c r="H649" s="271"/>
      <c r="I649" s="272"/>
      <c r="J649" s="253" t="e">
        <f t="shared" si="125"/>
        <v>#REF!</v>
      </c>
      <c r="K649" s="253" t="e">
        <f t="shared" si="125"/>
        <v>#REF!</v>
      </c>
      <c r="L649" s="253" t="e">
        <f t="shared" si="125"/>
        <v>#REF!</v>
      </c>
      <c r="M649" s="358"/>
    </row>
    <row r="650" spans="1:13" s="130" customFormat="1" ht="25.15" hidden="1" customHeight="1">
      <c r="A650" s="1" t="s">
        <v>121</v>
      </c>
      <c r="B650" s="134">
        <v>89</v>
      </c>
      <c r="C650" s="45" t="s">
        <v>112</v>
      </c>
      <c r="D650" s="45" t="s">
        <v>87</v>
      </c>
      <c r="E650" s="270" t="s">
        <v>196</v>
      </c>
      <c r="F650" s="270" t="s">
        <v>289</v>
      </c>
      <c r="G650" s="271" t="s">
        <v>123</v>
      </c>
      <c r="H650" s="271"/>
      <c r="I650" s="272"/>
      <c r="J650" s="253" t="e">
        <f t="shared" ref="J650:L651" si="126">J651</f>
        <v>#REF!</v>
      </c>
      <c r="K650" s="253" t="e">
        <f t="shared" si="126"/>
        <v>#REF!</v>
      </c>
      <c r="L650" s="253" t="e">
        <f t="shared" si="126"/>
        <v>#REF!</v>
      </c>
      <c r="M650" s="358"/>
    </row>
    <row r="651" spans="1:13" s="130" customFormat="1" ht="25.15" hidden="1" customHeight="1">
      <c r="A651" s="107" t="s">
        <v>110</v>
      </c>
      <c r="B651" s="273">
        <v>89</v>
      </c>
      <c r="C651" s="274" t="s">
        <v>112</v>
      </c>
      <c r="D651" s="274" t="s">
        <v>87</v>
      </c>
      <c r="E651" s="275" t="s">
        <v>196</v>
      </c>
      <c r="F651" s="275" t="s">
        <v>289</v>
      </c>
      <c r="G651" s="276" t="s">
        <v>123</v>
      </c>
      <c r="H651" s="276" t="s">
        <v>150</v>
      </c>
      <c r="I651" s="277"/>
      <c r="J651" s="278" t="e">
        <f t="shared" si="126"/>
        <v>#REF!</v>
      </c>
      <c r="K651" s="278" t="e">
        <f t="shared" si="126"/>
        <v>#REF!</v>
      </c>
      <c r="L651" s="278" t="e">
        <f t="shared" si="126"/>
        <v>#REF!</v>
      </c>
      <c r="M651" s="358"/>
    </row>
    <row r="652" spans="1:13" s="130" customFormat="1" ht="25.15" hidden="1" customHeight="1">
      <c r="A652" s="242" t="s">
        <v>316</v>
      </c>
      <c r="B652" s="134">
        <v>89</v>
      </c>
      <c r="C652" s="45" t="s">
        <v>112</v>
      </c>
      <c r="D652" s="45" t="s">
        <v>87</v>
      </c>
      <c r="E652" s="45" t="s">
        <v>196</v>
      </c>
      <c r="F652" s="45" t="s">
        <v>289</v>
      </c>
      <c r="G652" s="266" t="s">
        <v>123</v>
      </c>
      <c r="H652" s="266" t="s">
        <v>150</v>
      </c>
      <c r="I652" s="263">
        <v>900</v>
      </c>
      <c r="J652" s="253" t="e">
        <f>'прил 4'!#REF!</f>
        <v>#REF!</v>
      </c>
      <c r="K652" s="253" t="e">
        <f>'прил 4'!#REF!</f>
        <v>#REF!</v>
      </c>
      <c r="L652" s="253" t="e">
        <f>'прил 4'!#REF!</f>
        <v>#REF!</v>
      </c>
      <c r="M652" s="358"/>
    </row>
    <row r="653" spans="1:13" s="5" customFormat="1" ht="26.45" customHeight="1">
      <c r="A653" s="593" t="s">
        <v>608</v>
      </c>
      <c r="B653" s="134">
        <v>89</v>
      </c>
      <c r="C653" s="45" t="s">
        <v>112</v>
      </c>
      <c r="D653" s="46" t="s">
        <v>87</v>
      </c>
      <c r="E653" s="45" t="s">
        <v>609</v>
      </c>
      <c r="F653" s="45"/>
      <c r="G653" s="46"/>
      <c r="H653" s="46"/>
      <c r="I653" s="46"/>
      <c r="J653" s="52">
        <f>J656</f>
        <v>800</v>
      </c>
      <c r="K653" s="52">
        <f>K656</f>
        <v>800</v>
      </c>
      <c r="L653" s="52">
        <f>L656</f>
        <v>800</v>
      </c>
      <c r="M653" s="351"/>
    </row>
    <row r="654" spans="1:13" s="5" customFormat="1" ht="33" customHeight="1">
      <c r="A654" s="219" t="s">
        <v>290</v>
      </c>
      <c r="B654" s="134">
        <v>89</v>
      </c>
      <c r="C654" s="45" t="s">
        <v>112</v>
      </c>
      <c r="D654" s="46" t="s">
        <v>87</v>
      </c>
      <c r="E654" s="45" t="s">
        <v>609</v>
      </c>
      <c r="F654" s="45" t="s">
        <v>288</v>
      </c>
      <c r="G654" s="46"/>
      <c r="H654" s="46"/>
      <c r="I654" s="46"/>
      <c r="J654" s="47">
        <f t="shared" ref="J654:L657" si="127">J655</f>
        <v>800</v>
      </c>
      <c r="K654" s="47">
        <f t="shared" si="127"/>
        <v>800</v>
      </c>
      <c r="L654" s="47">
        <f t="shared" si="127"/>
        <v>800</v>
      </c>
      <c r="M654" s="351"/>
    </row>
    <row r="655" spans="1:13" s="5" customFormat="1" ht="36" customHeight="1">
      <c r="A655" s="219" t="s">
        <v>291</v>
      </c>
      <c r="B655" s="134">
        <v>89</v>
      </c>
      <c r="C655" s="45" t="s">
        <v>112</v>
      </c>
      <c r="D655" s="46" t="s">
        <v>87</v>
      </c>
      <c r="E655" s="45" t="s">
        <v>609</v>
      </c>
      <c r="F655" s="45" t="s">
        <v>289</v>
      </c>
      <c r="G655" s="46"/>
      <c r="H655" s="46"/>
      <c r="I655" s="46"/>
      <c r="J655" s="47">
        <f t="shared" si="127"/>
        <v>800</v>
      </c>
      <c r="K655" s="47">
        <f t="shared" si="127"/>
        <v>800</v>
      </c>
      <c r="L655" s="47">
        <f t="shared" si="127"/>
        <v>800</v>
      </c>
      <c r="M655" s="351"/>
    </row>
    <row r="656" spans="1:13" s="5" customFormat="1" ht="25.15" customHeight="1">
      <c r="A656" s="657" t="s">
        <v>611</v>
      </c>
      <c r="B656" s="134">
        <v>89</v>
      </c>
      <c r="C656" s="45" t="s">
        <v>112</v>
      </c>
      <c r="D656" s="46" t="s">
        <v>87</v>
      </c>
      <c r="E656" s="45" t="s">
        <v>609</v>
      </c>
      <c r="F656" s="45" t="s">
        <v>289</v>
      </c>
      <c r="G656" s="46" t="s">
        <v>96</v>
      </c>
      <c r="H656" s="46"/>
      <c r="I656" s="46"/>
      <c r="J656" s="47">
        <f t="shared" si="127"/>
        <v>800</v>
      </c>
      <c r="K656" s="47">
        <f t="shared" si="127"/>
        <v>800</v>
      </c>
      <c r="L656" s="47">
        <f t="shared" si="127"/>
        <v>800</v>
      </c>
      <c r="M656" s="351"/>
    </row>
    <row r="657" spans="1:13" s="5" customFormat="1" ht="25.15" customHeight="1">
      <c r="A657" s="657" t="s">
        <v>610</v>
      </c>
      <c r="B657" s="134">
        <v>89</v>
      </c>
      <c r="C657" s="45" t="s">
        <v>112</v>
      </c>
      <c r="D657" s="46" t="s">
        <v>87</v>
      </c>
      <c r="E657" s="45" t="s">
        <v>609</v>
      </c>
      <c r="F657" s="45" t="s">
        <v>289</v>
      </c>
      <c r="G657" s="46" t="s">
        <v>96</v>
      </c>
      <c r="H657" s="46" t="s">
        <v>150</v>
      </c>
      <c r="I657" s="46"/>
      <c r="J657" s="47">
        <f t="shared" si="127"/>
        <v>800</v>
      </c>
      <c r="K657" s="47">
        <f t="shared" si="127"/>
        <v>800</v>
      </c>
      <c r="L657" s="47">
        <f t="shared" si="127"/>
        <v>800</v>
      </c>
      <c r="M657" s="351"/>
    </row>
    <row r="658" spans="1:13" s="5" customFormat="1" ht="25.15" customHeight="1">
      <c r="A658" s="242" t="s">
        <v>316</v>
      </c>
      <c r="B658" s="134">
        <v>89</v>
      </c>
      <c r="C658" s="45" t="s">
        <v>112</v>
      </c>
      <c r="D658" s="46" t="s">
        <v>87</v>
      </c>
      <c r="E658" s="45" t="s">
        <v>609</v>
      </c>
      <c r="F658" s="45" t="s">
        <v>289</v>
      </c>
      <c r="G658" s="46" t="s">
        <v>96</v>
      </c>
      <c r="H658" s="46" t="s">
        <v>150</v>
      </c>
      <c r="I658" s="46" t="s">
        <v>125</v>
      </c>
      <c r="J658" s="47">
        <f>'прил 3'!J186</f>
        <v>800</v>
      </c>
      <c r="K658" s="47">
        <f>'прил 3'!K186</f>
        <v>800</v>
      </c>
      <c r="L658" s="47">
        <f>'прил 3'!L186</f>
        <v>800</v>
      </c>
      <c r="M658" s="351"/>
    </row>
    <row r="659" spans="1:13" s="130" customFormat="1" ht="36" customHeight="1">
      <c r="A659" s="504" t="s">
        <v>386</v>
      </c>
      <c r="B659" s="134">
        <v>89</v>
      </c>
      <c r="C659" s="45" t="s">
        <v>112</v>
      </c>
      <c r="D659" s="45" t="s">
        <v>87</v>
      </c>
      <c r="E659" s="45" t="s">
        <v>387</v>
      </c>
      <c r="F659" s="45"/>
      <c r="G659" s="266"/>
      <c r="H659" s="266"/>
      <c r="I659" s="263"/>
      <c r="J659" s="253">
        <f>J660+J665</f>
        <v>306</v>
      </c>
      <c r="K659" s="253">
        <f>K660+K665</f>
        <v>322.2</v>
      </c>
      <c r="L659" s="253">
        <f>L660+L665</f>
        <v>333.8</v>
      </c>
      <c r="M659" s="358"/>
    </row>
    <row r="660" spans="1:13" ht="49.15" customHeight="1">
      <c r="A660" s="109" t="s">
        <v>286</v>
      </c>
      <c r="B660" s="134">
        <v>89</v>
      </c>
      <c r="C660" s="45" t="s">
        <v>112</v>
      </c>
      <c r="D660" s="45" t="s">
        <v>87</v>
      </c>
      <c r="E660" s="45" t="s">
        <v>387</v>
      </c>
      <c r="F660" s="45" t="s">
        <v>285</v>
      </c>
      <c r="G660" s="45"/>
      <c r="H660" s="45"/>
      <c r="I660" s="45"/>
      <c r="J660" s="52">
        <f t="shared" ref="J660:L661" si="128">J661</f>
        <v>306</v>
      </c>
      <c r="K660" s="52">
        <f t="shared" si="128"/>
        <v>272.2</v>
      </c>
      <c r="L660" s="52">
        <f t="shared" si="128"/>
        <v>283.8</v>
      </c>
    </row>
    <row r="661" spans="1:13" ht="25.15" customHeight="1">
      <c r="A661" s="109" t="s">
        <v>287</v>
      </c>
      <c r="B661" s="134">
        <v>89</v>
      </c>
      <c r="C661" s="45" t="s">
        <v>112</v>
      </c>
      <c r="D661" s="45" t="s">
        <v>87</v>
      </c>
      <c r="E661" s="45" t="s">
        <v>387</v>
      </c>
      <c r="F661" s="45" t="s">
        <v>284</v>
      </c>
      <c r="G661" s="45"/>
      <c r="H661" s="45"/>
      <c r="I661" s="45"/>
      <c r="J661" s="52">
        <f t="shared" si="128"/>
        <v>306</v>
      </c>
      <c r="K661" s="52">
        <f t="shared" si="128"/>
        <v>272.2</v>
      </c>
      <c r="L661" s="52">
        <f t="shared" si="128"/>
        <v>283.8</v>
      </c>
    </row>
    <row r="662" spans="1:13" ht="28.15" customHeight="1">
      <c r="A662" s="139" t="s">
        <v>137</v>
      </c>
      <c r="B662" s="134">
        <v>89</v>
      </c>
      <c r="C662" s="45" t="s">
        <v>112</v>
      </c>
      <c r="D662" s="45" t="s">
        <v>87</v>
      </c>
      <c r="E662" s="45" t="s">
        <v>387</v>
      </c>
      <c r="F662" s="45" t="s">
        <v>284</v>
      </c>
      <c r="G662" s="45" t="s">
        <v>147</v>
      </c>
      <c r="H662" s="45"/>
      <c r="I662" s="45"/>
      <c r="J662" s="52">
        <f>SUM(J663)</f>
        <v>306</v>
      </c>
      <c r="K662" s="52">
        <f>SUM(K663)</f>
        <v>272.2</v>
      </c>
      <c r="L662" s="52">
        <f>SUM(L663)</f>
        <v>283.8</v>
      </c>
    </row>
    <row r="663" spans="1:13" ht="31.9" customHeight="1">
      <c r="A663" s="139" t="s">
        <v>160</v>
      </c>
      <c r="B663" s="134">
        <v>89</v>
      </c>
      <c r="C663" s="45" t="s">
        <v>112</v>
      </c>
      <c r="D663" s="45" t="s">
        <v>87</v>
      </c>
      <c r="E663" s="45" t="s">
        <v>387</v>
      </c>
      <c r="F663" s="45" t="s">
        <v>284</v>
      </c>
      <c r="G663" s="45" t="s">
        <v>147</v>
      </c>
      <c r="H663" s="45" t="s">
        <v>124</v>
      </c>
      <c r="I663" s="45"/>
      <c r="J663" s="47">
        <f>J664</f>
        <v>306</v>
      </c>
      <c r="K663" s="47">
        <f>K664</f>
        <v>272.2</v>
      </c>
      <c r="L663" s="47">
        <f>L664</f>
        <v>283.8</v>
      </c>
    </row>
    <row r="664" spans="1:13" ht="25.15" customHeight="1">
      <c r="A664" s="242" t="s">
        <v>316</v>
      </c>
      <c r="B664" s="134">
        <v>89</v>
      </c>
      <c r="C664" s="45" t="s">
        <v>112</v>
      </c>
      <c r="D664" s="45" t="s">
        <v>87</v>
      </c>
      <c r="E664" s="45" t="s">
        <v>387</v>
      </c>
      <c r="F664" s="45" t="s">
        <v>284</v>
      </c>
      <c r="G664" s="45" t="s">
        <v>147</v>
      </c>
      <c r="H664" s="45" t="s">
        <v>124</v>
      </c>
      <c r="I664" s="45" t="s">
        <v>125</v>
      </c>
      <c r="J664" s="52">
        <f>'прил 3'!J118</f>
        <v>306</v>
      </c>
      <c r="K664" s="52">
        <f>'прил 3'!K118</f>
        <v>272.2</v>
      </c>
      <c r="L664" s="52">
        <f>'прил 3'!L118</f>
        <v>283.8</v>
      </c>
    </row>
    <row r="665" spans="1:13" ht="34.15" customHeight="1">
      <c r="A665" s="1" t="s">
        <v>290</v>
      </c>
      <c r="B665" s="134">
        <v>89</v>
      </c>
      <c r="C665" s="45" t="s">
        <v>112</v>
      </c>
      <c r="D665" s="45" t="s">
        <v>87</v>
      </c>
      <c r="E665" s="45" t="s">
        <v>387</v>
      </c>
      <c r="F665" s="45" t="s">
        <v>288</v>
      </c>
      <c r="G665" s="45"/>
      <c r="H665" s="45"/>
      <c r="I665" s="45"/>
      <c r="J665" s="52">
        <f t="shared" ref="J665:L666" si="129">J666</f>
        <v>0</v>
      </c>
      <c r="K665" s="52">
        <f t="shared" si="129"/>
        <v>50</v>
      </c>
      <c r="L665" s="52">
        <f t="shared" si="129"/>
        <v>50</v>
      </c>
    </row>
    <row r="666" spans="1:13" ht="35.450000000000003" customHeight="1">
      <c r="A666" s="1" t="s">
        <v>291</v>
      </c>
      <c r="B666" s="134">
        <v>89</v>
      </c>
      <c r="C666" s="45" t="s">
        <v>112</v>
      </c>
      <c r="D666" s="45" t="s">
        <v>87</v>
      </c>
      <c r="E666" s="45" t="s">
        <v>387</v>
      </c>
      <c r="F666" s="45" t="s">
        <v>289</v>
      </c>
      <c r="G666" s="45"/>
      <c r="H666" s="45"/>
      <c r="I666" s="45"/>
      <c r="J666" s="52">
        <f t="shared" si="129"/>
        <v>0</v>
      </c>
      <c r="K666" s="52">
        <f t="shared" si="129"/>
        <v>50</v>
      </c>
      <c r="L666" s="52">
        <f t="shared" si="129"/>
        <v>50</v>
      </c>
    </row>
    <row r="667" spans="1:13" ht="34.9" customHeight="1">
      <c r="A667" s="139" t="s">
        <v>137</v>
      </c>
      <c r="B667" s="134">
        <v>89</v>
      </c>
      <c r="C667" s="45" t="s">
        <v>112</v>
      </c>
      <c r="D667" s="45" t="s">
        <v>87</v>
      </c>
      <c r="E667" s="45" t="s">
        <v>387</v>
      </c>
      <c r="F667" s="45" t="s">
        <v>289</v>
      </c>
      <c r="G667" s="45" t="s">
        <v>147</v>
      </c>
      <c r="H667" s="45"/>
      <c r="I667" s="45"/>
      <c r="J667" s="52">
        <f>SUM(J668)</f>
        <v>0</v>
      </c>
      <c r="K667" s="52">
        <f>SUM(K668)</f>
        <v>50</v>
      </c>
      <c r="L667" s="52">
        <f>SUM(L668)</f>
        <v>50</v>
      </c>
    </row>
    <row r="668" spans="1:13" ht="20.45" customHeight="1">
      <c r="A668" s="139" t="s">
        <v>160</v>
      </c>
      <c r="B668" s="134">
        <v>89</v>
      </c>
      <c r="C668" s="45" t="s">
        <v>112</v>
      </c>
      <c r="D668" s="45" t="s">
        <v>87</v>
      </c>
      <c r="E668" s="45" t="s">
        <v>387</v>
      </c>
      <c r="F668" s="45" t="s">
        <v>289</v>
      </c>
      <c r="G668" s="45" t="s">
        <v>147</v>
      </c>
      <c r="H668" s="45" t="s">
        <v>124</v>
      </c>
      <c r="I668" s="45"/>
      <c r="J668" s="47">
        <f>J669</f>
        <v>0</v>
      </c>
      <c r="K668" s="47">
        <f>K669</f>
        <v>50</v>
      </c>
      <c r="L668" s="47">
        <f>L669</f>
        <v>50</v>
      </c>
    </row>
    <row r="669" spans="1:13" ht="25.15" customHeight="1">
      <c r="A669" s="242" t="s">
        <v>316</v>
      </c>
      <c r="B669" s="134">
        <v>89</v>
      </c>
      <c r="C669" s="45" t="s">
        <v>112</v>
      </c>
      <c r="D669" s="45" t="s">
        <v>87</v>
      </c>
      <c r="E669" s="45" t="s">
        <v>387</v>
      </c>
      <c r="F669" s="45" t="s">
        <v>289</v>
      </c>
      <c r="G669" s="45" t="s">
        <v>147</v>
      </c>
      <c r="H669" s="45" t="s">
        <v>124</v>
      </c>
      <c r="I669" s="45" t="s">
        <v>125</v>
      </c>
      <c r="J669" s="52">
        <f>'прил 3'!J119</f>
        <v>0</v>
      </c>
      <c r="K669" s="52">
        <f>'прил 3'!K119</f>
        <v>50</v>
      </c>
      <c r="L669" s="52">
        <f>'прил 3'!L119</f>
        <v>50</v>
      </c>
    </row>
  </sheetData>
  <autoFilter ref="A7:P669"/>
  <mergeCells count="9">
    <mergeCell ref="M377:M378"/>
    <mergeCell ref="M382:M383"/>
    <mergeCell ref="M387:M388"/>
    <mergeCell ref="M4:M7"/>
    <mergeCell ref="J6:L6"/>
    <mergeCell ref="J2:L2"/>
    <mergeCell ref="A3:L3"/>
    <mergeCell ref="B6:E6"/>
    <mergeCell ref="A4:J4"/>
  </mergeCells>
  <phoneticPr fontId="4" type="noConversion"/>
  <conditionalFormatting sqref="H9:H14 G9:G13 D363:D364 D480:D481 D529 B537:D544 D183:D184 C389:D389 B480:B494 B214:D220 B9:D16 G202:H202 C300:D305 D299:D324 C371:D372 D200:D202 B201:D201 C313:D318 G647:H659 G16:H141 C17:D140 C273:C324 G529:H544 B529:C536 D273:D286 B389:B417 D389:D417 B239:D239 B183:C272 B246:D246 B260:D272 B253:D253 C202:D272 C342:C417 G148:H182 C148:D182">
    <cfRule type="expression" dxfId="1797" priority="4812" stopIfTrue="1">
      <formula>$D9=""</formula>
    </cfRule>
    <cfRule type="expression" dxfId="1796" priority="4813" stopIfTrue="1">
      <formula>$E9&lt;&gt;""</formula>
    </cfRule>
  </conditionalFormatting>
  <conditionalFormatting sqref="D183:D184 D363:D364 D389:D390 C300:D305 D299:D324 C298:C324 C371:D372 B201:F201 E183:F220 B183:C220 C313:D318 C287:C292 C365:C417 B203:B272 D200:D286 C342:C362">
    <cfRule type="expression" dxfId="1795" priority="4814" stopIfTrue="1">
      <formula>$D183=""</formula>
    </cfRule>
    <cfRule type="expression" dxfId="1794" priority="4815" stopIfTrue="1">
      <formula>$H183&lt;&gt;""</formula>
    </cfRule>
  </conditionalFormatting>
  <conditionalFormatting sqref="F659 E647:F658">
    <cfRule type="expression" dxfId="1793" priority="4497" stopIfTrue="1">
      <formula>$G647=""</formula>
    </cfRule>
    <cfRule type="expression" dxfId="1792" priority="4498" stopIfTrue="1">
      <formula>#REF!&lt;&gt;""</formula>
    </cfRule>
    <cfRule type="expression" dxfId="1791" priority="4499" stopIfTrue="1">
      <formula>AND($H647="",$G647&lt;&gt;"")</formula>
    </cfRule>
  </conditionalFormatting>
  <conditionalFormatting sqref="B480:B494 B553 B9:B16 B183:B199 B201:B220 B529:B544 B389:B417">
    <cfRule type="expression" dxfId="1790" priority="4429" stopIfTrue="1">
      <formula>$C9=""</formula>
    </cfRule>
    <cfRule type="expression" dxfId="1789" priority="4430" stopIfTrue="1">
      <formula>$H9&lt;&gt;""</formula>
    </cfRule>
  </conditionalFormatting>
  <conditionalFormatting sqref="B480:B494 B553 B9:B16 B183:B199 G202 B201:B220 B529:B544 G536 B536:C536 B363:B417">
    <cfRule type="expression" dxfId="1788" priority="4427" stopIfTrue="1">
      <formula>$C9=""</formula>
    </cfRule>
    <cfRule type="expression" dxfId="1787" priority="4428" stopIfTrue="1">
      <formula>$E9&lt;&gt;""</formula>
    </cfRule>
  </conditionalFormatting>
  <conditionalFormatting sqref="D183:D184 B184:C184 B192:C193 B480:B494 B553 B9:B16 B183:B199 G202 B202:B220 B201:C201 D200:D220 C183:C220 B529:B544 G536 B536:C536 B363:B417">
    <cfRule type="expression" dxfId="1786" priority="4425" stopIfTrue="1">
      <formula>$C9=""</formula>
    </cfRule>
    <cfRule type="expression" dxfId="1785" priority="4426" stopIfTrue="1">
      <formula>$D9&lt;&gt;""</formula>
    </cfRule>
  </conditionalFormatting>
  <conditionalFormatting sqref="B9:B16 A299 A301:A306 B201:B220 B529:B544 B389:B417">
    <cfRule type="expression" dxfId="1784" priority="4308" stopIfTrue="1">
      <formula>$C9=""</formula>
    </cfRule>
    <cfRule type="expression" dxfId="1783" priority="4309" stopIfTrue="1">
      <formula>$K9&lt;&gt;""</formula>
    </cfRule>
    <cfRule type="expression" dxfId="1782" priority="4310" stopIfTrue="1">
      <formula>AND($D9="",$C9&lt;&gt;"")</formula>
    </cfRule>
  </conditionalFormatting>
  <conditionalFormatting sqref="C297">
    <cfRule type="expression" dxfId="1781" priority="4286" stopIfTrue="1">
      <formula>$D297=""</formula>
    </cfRule>
    <cfRule type="expression" dxfId="1780" priority="4287" stopIfTrue="1">
      <formula>$E297&lt;&gt;""</formula>
    </cfRule>
  </conditionalFormatting>
  <conditionalFormatting sqref="C297">
    <cfRule type="expression" dxfId="1779" priority="4284" stopIfTrue="1">
      <formula>$D297=""</formula>
    </cfRule>
    <cfRule type="expression" dxfId="1778" priority="4285" stopIfTrue="1">
      <formula>$H297&lt;&gt;""</formula>
    </cfRule>
  </conditionalFormatting>
  <conditionalFormatting sqref="C297">
    <cfRule type="expression" dxfId="1777" priority="4282" stopIfTrue="1">
      <formula>$D297=""</formula>
    </cfRule>
    <cfRule type="expression" dxfId="1776" priority="4283" stopIfTrue="1">
      <formula>$E297&lt;&gt;""</formula>
    </cfRule>
  </conditionalFormatting>
  <conditionalFormatting sqref="C297">
    <cfRule type="expression" dxfId="1775" priority="4280" stopIfTrue="1">
      <formula>$D297=""</formula>
    </cfRule>
    <cfRule type="expression" dxfId="1774" priority="4281" stopIfTrue="1">
      <formula>$E297&lt;&gt;""</formula>
    </cfRule>
  </conditionalFormatting>
  <conditionalFormatting sqref="C293:C296">
    <cfRule type="expression" dxfId="1773" priority="4278" stopIfTrue="1">
      <formula>$D293=""</formula>
    </cfRule>
    <cfRule type="expression" dxfId="1772" priority="4279" stopIfTrue="1">
      <formula>$E293&lt;&gt;""</formula>
    </cfRule>
  </conditionalFormatting>
  <conditionalFormatting sqref="C293:C296">
    <cfRule type="expression" dxfId="1771" priority="4276" stopIfTrue="1">
      <formula>$D293=""</formula>
    </cfRule>
    <cfRule type="expression" dxfId="1770" priority="4277" stopIfTrue="1">
      <formula>$H293&lt;&gt;""</formula>
    </cfRule>
  </conditionalFormatting>
  <conditionalFormatting sqref="C293:C296">
    <cfRule type="expression" dxfId="1769" priority="4274" stopIfTrue="1">
      <formula>$D293=""</formula>
    </cfRule>
    <cfRule type="expression" dxfId="1768" priority="4275" stopIfTrue="1">
      <formula>$E293&lt;&gt;""</formula>
    </cfRule>
  </conditionalFormatting>
  <conditionalFormatting sqref="C293:C296">
    <cfRule type="expression" dxfId="1767" priority="4272" stopIfTrue="1">
      <formula>$D293=""</formula>
    </cfRule>
    <cfRule type="expression" dxfId="1766" priority="4273" stopIfTrue="1">
      <formula>$E293&lt;&gt;""</formula>
    </cfRule>
  </conditionalFormatting>
  <conditionalFormatting sqref="B480:B494 B9:B16 B201:B220 B529:B544 B389:B417">
    <cfRule type="expression" dxfId="1765" priority="4263" stopIfTrue="1">
      <formula>$G9=""</formula>
    </cfRule>
    <cfRule type="expression" dxfId="1764" priority="4264" stopIfTrue="1">
      <formula>$I9&lt;&gt;""</formula>
    </cfRule>
    <cfRule type="expression" dxfId="1763" priority="4265" stopIfTrue="1">
      <formula>AND($H9="",$G9&lt;&gt;"")</formula>
    </cfRule>
  </conditionalFormatting>
  <conditionalFormatting sqref="A486:B486">
    <cfRule type="expression" dxfId="1762" priority="4237" stopIfTrue="1">
      <formula>$D486=""</formula>
    </cfRule>
    <cfRule type="expression" dxfId="1761" priority="4238" stopIfTrue="1">
      <formula>$E486&lt;&gt;""</formula>
    </cfRule>
  </conditionalFormatting>
  <conditionalFormatting sqref="B537:B543 A537:A539 A542:A543">
    <cfRule type="expression" dxfId="1760" priority="4165" stopIfTrue="1">
      <formula>$D537=""</formula>
    </cfRule>
    <cfRule type="expression" dxfId="1759" priority="4166" stopIfTrue="1">
      <formula>$E537&lt;&gt;""</formula>
    </cfRule>
  </conditionalFormatting>
  <conditionalFormatting sqref="A460">
    <cfRule type="expression" dxfId="1758" priority="4153" stopIfTrue="1">
      <formula>$C460=""</formula>
    </cfRule>
    <cfRule type="expression" dxfId="1757" priority="4154" stopIfTrue="1">
      <formula>$K460&lt;&gt;""</formula>
    </cfRule>
    <cfRule type="expression" dxfId="1756" priority="4155" stopIfTrue="1">
      <formula>AND($D460="",$C460&lt;&gt;"")</formula>
    </cfRule>
  </conditionalFormatting>
  <conditionalFormatting sqref="A460 A463:A464">
    <cfRule type="expression" dxfId="1755" priority="4147" stopIfTrue="1">
      <formula>$G460=""</formula>
    </cfRule>
    <cfRule type="expression" dxfId="1754" priority="4148" stopIfTrue="1">
      <formula>$L460&lt;&gt;""</formula>
    </cfRule>
    <cfRule type="expression" dxfId="1753" priority="4149" stopIfTrue="1">
      <formula>AND($H460="",$G460&lt;&gt;"")</formula>
    </cfRule>
  </conditionalFormatting>
  <conditionalFormatting sqref="A463">
    <cfRule type="expression" dxfId="1752" priority="4144" stopIfTrue="1">
      <formula>$G463=""</formula>
    </cfRule>
    <cfRule type="expression" dxfId="1751" priority="4145" stopIfTrue="1">
      <formula>$L463&lt;&gt;""</formula>
    </cfRule>
    <cfRule type="expression" dxfId="1750" priority="4146" stopIfTrue="1">
      <formula>AND($H463="",$G463&lt;&gt;"")</formula>
    </cfRule>
  </conditionalFormatting>
  <conditionalFormatting sqref="A464">
    <cfRule type="expression" dxfId="1749" priority="4141" stopIfTrue="1">
      <formula>$G464=""</formula>
    </cfRule>
    <cfRule type="expression" dxfId="1748" priority="4142" stopIfTrue="1">
      <formula>$L464&lt;&gt;""</formula>
    </cfRule>
    <cfRule type="expression" dxfId="1747" priority="4143" stopIfTrue="1">
      <formula>AND($H464="",$G464&lt;&gt;"")</formula>
    </cfRule>
  </conditionalFormatting>
  <conditionalFormatting sqref="A460">
    <cfRule type="expression" dxfId="1746" priority="4138" stopIfTrue="1">
      <formula>$G460=""</formula>
    </cfRule>
    <cfRule type="expression" dxfId="1745" priority="4139" stopIfTrue="1">
      <formula>$L460&lt;&gt;""</formula>
    </cfRule>
    <cfRule type="expression" dxfId="1744" priority="4140" stopIfTrue="1">
      <formula>AND($H460="",$G460&lt;&gt;"")</formula>
    </cfRule>
  </conditionalFormatting>
  <conditionalFormatting sqref="A529:A531 A534">
    <cfRule type="expression" dxfId="1743" priority="4106" stopIfTrue="1">
      <formula>$G529=""</formula>
    </cfRule>
    <cfRule type="expression" dxfId="1742" priority="4107" stopIfTrue="1">
      <formula>$I529&lt;&gt;""</formula>
    </cfRule>
    <cfRule type="expression" dxfId="1741" priority="4108" stopIfTrue="1">
      <formula>AND($H529="",$G529&lt;&gt;"")</formula>
    </cfRule>
  </conditionalFormatting>
  <conditionalFormatting sqref="A529:A531 A534">
    <cfRule type="expression" dxfId="1740" priority="4103" stopIfTrue="1">
      <formula>$G529=""</formula>
    </cfRule>
    <cfRule type="expression" dxfId="1739" priority="4104" stopIfTrue="1">
      <formula>#REF!&lt;&gt;""</formula>
    </cfRule>
    <cfRule type="expression" dxfId="1738" priority="4105" stopIfTrue="1">
      <formula>AND($H529="",$G529&lt;&gt;"")</formula>
    </cfRule>
  </conditionalFormatting>
  <conditionalFormatting sqref="A531">
    <cfRule type="expression" dxfId="1737" priority="4100" stopIfTrue="1">
      <formula>$G531=""</formula>
    </cfRule>
    <cfRule type="expression" dxfId="1736" priority="4101" stopIfTrue="1">
      <formula>$I531&lt;&gt;""</formula>
    </cfRule>
    <cfRule type="expression" dxfId="1735" priority="4102" stopIfTrue="1">
      <formula>AND($H531="",$G531&lt;&gt;"")</formula>
    </cfRule>
  </conditionalFormatting>
  <conditionalFormatting sqref="A531">
    <cfRule type="expression" dxfId="1734" priority="4097" stopIfTrue="1">
      <formula>$G531=""</formula>
    </cfRule>
    <cfRule type="expression" dxfId="1733" priority="4098" stopIfTrue="1">
      <formula>$I531&lt;&gt;""</formula>
    </cfRule>
    <cfRule type="expression" dxfId="1732" priority="4099" stopIfTrue="1">
      <formula>AND($H531="",$G531&lt;&gt;"")</formula>
    </cfRule>
  </conditionalFormatting>
  <conditionalFormatting sqref="G529:G534 D529 B529:C534">
    <cfRule type="expression" dxfId="1731" priority="4095" stopIfTrue="1">
      <formula>$C529=""</formula>
    </cfRule>
    <cfRule type="expression" dxfId="1730" priority="4096" stopIfTrue="1">
      <formula>$E529&lt;&gt;""</formula>
    </cfRule>
  </conditionalFormatting>
  <conditionalFormatting sqref="G529:G534">
    <cfRule type="expression" dxfId="1729" priority="4093" stopIfTrue="1">
      <formula>$C529=""</formula>
    </cfRule>
    <cfRule type="expression" dxfId="1728" priority="4094" stopIfTrue="1">
      <formula>$E529&lt;&gt;""</formula>
    </cfRule>
  </conditionalFormatting>
  <conditionalFormatting sqref="D529">
    <cfRule type="expression" dxfId="1727" priority="4091" stopIfTrue="1">
      <formula>$C529=""</formula>
    </cfRule>
    <cfRule type="expression" dxfId="1726" priority="4092" stopIfTrue="1">
      <formula>$H529&lt;&gt;""</formula>
    </cfRule>
  </conditionalFormatting>
  <conditionalFormatting sqref="B529:B534">
    <cfRule type="expression" dxfId="1725" priority="4089" stopIfTrue="1">
      <formula>$C529=""</formula>
    </cfRule>
    <cfRule type="expression" dxfId="1724" priority="4090" stopIfTrue="1">
      <formula>$D529&lt;&gt;""</formula>
    </cfRule>
  </conditionalFormatting>
  <conditionalFormatting sqref="G529:G534 D529 B529:C534">
    <cfRule type="expression" dxfId="1723" priority="4087" stopIfTrue="1">
      <formula>$C529=""</formula>
    </cfRule>
    <cfRule type="expression" dxfId="1722" priority="4088" stopIfTrue="1">
      <formula>$D529&lt;&gt;""</formula>
    </cfRule>
  </conditionalFormatting>
  <conditionalFormatting sqref="G535 B535:C535">
    <cfRule type="expression" dxfId="1721" priority="4085" stopIfTrue="1">
      <formula>$C535=""</formula>
    </cfRule>
    <cfRule type="expression" dxfId="1720" priority="4086" stopIfTrue="1">
      <formula>$E535&lt;&gt;""</formula>
    </cfRule>
  </conditionalFormatting>
  <conditionalFormatting sqref="G535">
    <cfRule type="expression" dxfId="1719" priority="4083" stopIfTrue="1">
      <formula>$C535=""</formula>
    </cfRule>
    <cfRule type="expression" dxfId="1718" priority="4084" stopIfTrue="1">
      <formula>$E535&lt;&gt;""</formula>
    </cfRule>
  </conditionalFormatting>
  <conditionalFormatting sqref="B535">
    <cfRule type="expression" dxfId="1717" priority="4079" stopIfTrue="1">
      <formula>$C535=""</formula>
    </cfRule>
    <cfRule type="expression" dxfId="1716" priority="4080" stopIfTrue="1">
      <formula>$D535&lt;&gt;""</formula>
    </cfRule>
  </conditionalFormatting>
  <conditionalFormatting sqref="G535 B535:C535">
    <cfRule type="expression" dxfId="1715" priority="4077" stopIfTrue="1">
      <formula>$C535=""</formula>
    </cfRule>
    <cfRule type="expression" dxfId="1714" priority="4078" stopIfTrue="1">
      <formula>$D535&lt;&gt;""</formula>
    </cfRule>
  </conditionalFormatting>
  <conditionalFormatting sqref="B9:B13 A9 A11">
    <cfRule type="expression" dxfId="1713" priority="3877" stopIfTrue="1">
      <formula>$G9=""</formula>
    </cfRule>
    <cfRule type="expression" dxfId="1712" priority="3878" stopIfTrue="1">
      <formula>$I9&lt;&gt;""</formula>
    </cfRule>
    <cfRule type="expression" dxfId="1711" priority="3879" stopIfTrue="1">
      <formula>AND($H9="",$G9&lt;&gt;"")</formula>
    </cfRule>
  </conditionalFormatting>
  <conditionalFormatting sqref="A647">
    <cfRule type="expression" dxfId="1710" priority="3784" stopIfTrue="1">
      <formula>$D647=""</formula>
    </cfRule>
    <cfRule type="expression" dxfId="1709" priority="3785" stopIfTrue="1">
      <formula>$H647&lt;&gt;""</formula>
    </cfRule>
  </conditionalFormatting>
  <conditionalFormatting sqref="A651">
    <cfRule type="expression" dxfId="1708" priority="3781" stopIfTrue="1">
      <formula>$G651=""</formula>
    </cfRule>
    <cfRule type="expression" dxfId="1707" priority="3782" stopIfTrue="1">
      <formula>#REF!&lt;&gt;""</formula>
    </cfRule>
    <cfRule type="expression" dxfId="1706" priority="3783" stopIfTrue="1">
      <formula>AND($H651="",$G651&lt;&gt;"")</formula>
    </cfRule>
  </conditionalFormatting>
  <conditionalFormatting sqref="A647">
    <cfRule type="expression" dxfId="1705" priority="3778" stopIfTrue="1">
      <formula>$G647=""</formula>
    </cfRule>
    <cfRule type="expression" dxfId="1704" priority="3779" stopIfTrue="1">
      <formula>#REF!&lt;&gt;""</formula>
    </cfRule>
    <cfRule type="expression" dxfId="1703" priority="3780" stopIfTrue="1">
      <formula>AND($H647="",$G647&lt;&gt;"")</formula>
    </cfRule>
  </conditionalFormatting>
  <conditionalFormatting sqref="C199">
    <cfRule type="expression" dxfId="1702" priority="3772" stopIfTrue="1">
      <formula>$D199=""</formula>
    </cfRule>
    <cfRule type="expression" dxfId="1701" priority="3773" stopIfTrue="1">
      <formula>$E199&lt;&gt;""</formula>
    </cfRule>
  </conditionalFormatting>
  <conditionalFormatting sqref="B545:B552 D545:D552">
    <cfRule type="expression" dxfId="1700" priority="3513" stopIfTrue="1">
      <formula>$D545=""</formula>
    </cfRule>
    <cfRule type="expression" dxfId="1699" priority="3514" stopIfTrue="1">
      <formula>$E545&lt;&gt;""</formula>
    </cfRule>
  </conditionalFormatting>
  <conditionalFormatting sqref="B545:B552">
    <cfRule type="expression" dxfId="1698" priority="3511" stopIfTrue="1">
      <formula>$C545=""</formula>
    </cfRule>
    <cfRule type="expression" dxfId="1697" priority="3512" stopIfTrue="1">
      <formula>$H545&lt;&gt;""</formula>
    </cfRule>
  </conditionalFormatting>
  <conditionalFormatting sqref="B545:B552">
    <cfRule type="expression" dxfId="1696" priority="3509" stopIfTrue="1">
      <formula>$C545=""</formula>
    </cfRule>
    <cfRule type="expression" dxfId="1695" priority="3510" stopIfTrue="1">
      <formula>$E545&lt;&gt;""</formula>
    </cfRule>
  </conditionalFormatting>
  <conditionalFormatting sqref="B545:B552">
    <cfRule type="expression" dxfId="1694" priority="3507" stopIfTrue="1">
      <formula>$C545=""</formula>
    </cfRule>
    <cfRule type="expression" dxfId="1693" priority="3508" stopIfTrue="1">
      <formula>$D545&lt;&gt;""</formula>
    </cfRule>
  </conditionalFormatting>
  <conditionalFormatting sqref="B545:B552">
    <cfRule type="expression" dxfId="1692" priority="3504" stopIfTrue="1">
      <formula>$G545=""</formula>
    </cfRule>
    <cfRule type="expression" dxfId="1691" priority="3505" stopIfTrue="1">
      <formula>$I545&lt;&gt;""</formula>
    </cfRule>
    <cfRule type="expression" dxfId="1690" priority="3506" stopIfTrue="1">
      <formula>AND($H545="",$G545&lt;&gt;"")</formula>
    </cfRule>
  </conditionalFormatting>
  <conditionalFormatting sqref="A551:B551">
    <cfRule type="expression" dxfId="1689" priority="3502" stopIfTrue="1">
      <formula>$D551=""</formula>
    </cfRule>
    <cfRule type="expression" dxfId="1688" priority="3503" stopIfTrue="1">
      <formula>$E551&lt;&gt;""</formula>
    </cfRule>
  </conditionalFormatting>
  <conditionalFormatting sqref="B545:B552">
    <cfRule type="expression" dxfId="1687" priority="3500" stopIfTrue="1">
      <formula>$C545=""</formula>
    </cfRule>
    <cfRule type="expression" dxfId="1686" priority="3501" stopIfTrue="1">
      <formula>$H545&lt;&gt;""</formula>
    </cfRule>
  </conditionalFormatting>
  <conditionalFormatting sqref="B545:B552">
    <cfRule type="expression" dxfId="1685" priority="3498" stopIfTrue="1">
      <formula>$C545=""</formula>
    </cfRule>
    <cfRule type="expression" dxfId="1684" priority="3499" stopIfTrue="1">
      <formula>$E545&lt;&gt;""</formula>
    </cfRule>
  </conditionalFormatting>
  <conditionalFormatting sqref="B545:B552">
    <cfRule type="expression" dxfId="1683" priority="3496" stopIfTrue="1">
      <formula>$C545=""</formula>
    </cfRule>
    <cfRule type="expression" dxfId="1682" priority="3497" stopIfTrue="1">
      <formula>$D545&lt;&gt;""</formula>
    </cfRule>
  </conditionalFormatting>
  <conditionalFormatting sqref="B561">
    <cfRule type="expression" dxfId="1681" priority="3490" stopIfTrue="1">
      <formula>$C561=""</formula>
    </cfRule>
    <cfRule type="expression" dxfId="1680" priority="3491" stopIfTrue="1">
      <formula>$H561&lt;&gt;""</formula>
    </cfRule>
  </conditionalFormatting>
  <conditionalFormatting sqref="B561">
    <cfRule type="expression" dxfId="1679" priority="3488" stopIfTrue="1">
      <formula>$C561=""</formula>
    </cfRule>
    <cfRule type="expression" dxfId="1678" priority="3489" stopIfTrue="1">
      <formula>$E561&lt;&gt;""</formula>
    </cfRule>
  </conditionalFormatting>
  <conditionalFormatting sqref="B561">
    <cfRule type="expression" dxfId="1677" priority="3486" stopIfTrue="1">
      <formula>$C561=""</formula>
    </cfRule>
    <cfRule type="expression" dxfId="1676" priority="3487" stopIfTrue="1">
      <formula>$D561&lt;&gt;""</formula>
    </cfRule>
  </conditionalFormatting>
  <conditionalFormatting sqref="A542">
    <cfRule type="expression" dxfId="1675" priority="3315" stopIfTrue="1">
      <formula>$C542=""</formula>
    </cfRule>
    <cfRule type="expression" dxfId="1674" priority="3316" stopIfTrue="1">
      <formula>$H542&lt;&gt;""</formula>
    </cfRule>
  </conditionalFormatting>
  <conditionalFormatting sqref="A420">
    <cfRule type="expression" dxfId="1673" priority="3310" stopIfTrue="1">
      <formula>$G420=""</formula>
    </cfRule>
    <cfRule type="expression" dxfId="1672" priority="3311" stopIfTrue="1">
      <formula>#REF!&lt;&gt;""</formula>
    </cfRule>
    <cfRule type="expression" dxfId="1671" priority="3312" stopIfTrue="1">
      <formula>AND($H420="",$G420&lt;&gt;"")</formula>
    </cfRule>
  </conditionalFormatting>
  <conditionalFormatting sqref="A420">
    <cfRule type="expression" dxfId="1670" priority="3308" stopIfTrue="1">
      <formula>$C420=""</formula>
    </cfRule>
    <cfRule type="expression" dxfId="1669" priority="3309" stopIfTrue="1">
      <formula>$H420&lt;&gt;""</formula>
    </cfRule>
  </conditionalFormatting>
  <conditionalFormatting sqref="A420">
    <cfRule type="expression" dxfId="1668" priority="3305" stopIfTrue="1">
      <formula>$G420=""</formula>
    </cfRule>
    <cfRule type="expression" dxfId="1667" priority="3306" stopIfTrue="1">
      <formula>#REF!&lt;&gt;""</formula>
    </cfRule>
    <cfRule type="expression" dxfId="1666" priority="3307" stopIfTrue="1">
      <formula>AND($H420="",$G420&lt;&gt;"")</formula>
    </cfRule>
  </conditionalFormatting>
  <conditionalFormatting sqref="A420">
    <cfRule type="expression" dxfId="1665" priority="3303" stopIfTrue="1">
      <formula>$C420=""</formula>
    </cfRule>
    <cfRule type="expression" dxfId="1664" priority="3304" stopIfTrue="1">
      <formula>$H420&lt;&gt;""</formula>
    </cfRule>
  </conditionalFormatting>
  <conditionalFormatting sqref="A42 A62 A64:A65">
    <cfRule type="expression" dxfId="1663" priority="3235" stopIfTrue="1">
      <formula>$G42=""</formula>
    </cfRule>
    <cfRule type="expression" dxfId="1662" priority="3236" stopIfTrue="1">
      <formula>AND($H42="",$G42&lt;&gt;"")</formula>
    </cfRule>
  </conditionalFormatting>
  <conditionalFormatting sqref="D61:D66">
    <cfRule type="expression" dxfId="1661" priority="3223" stopIfTrue="1">
      <formula>$D61=""</formula>
    </cfRule>
    <cfRule type="expression" dxfId="1660" priority="3224" stopIfTrue="1">
      <formula>$E61&lt;&gt;""</formula>
    </cfRule>
  </conditionalFormatting>
  <conditionalFormatting sqref="C61:D66">
    <cfRule type="expression" dxfId="1659" priority="3221" stopIfTrue="1">
      <formula>$D61=""</formula>
    </cfRule>
    <cfRule type="expression" dxfId="1658" priority="3222" stopIfTrue="1">
      <formula>$E61&lt;&gt;""</formula>
    </cfRule>
  </conditionalFormatting>
  <conditionalFormatting sqref="C61:D66">
    <cfRule type="expression" dxfId="1657" priority="3219" stopIfTrue="1">
      <formula>$D61=""</formula>
    </cfRule>
    <cfRule type="expression" dxfId="1656" priority="3220" stopIfTrue="1">
      <formula>$E61&lt;&gt;""</formula>
    </cfRule>
  </conditionalFormatting>
  <conditionalFormatting sqref="C61:C66">
    <cfRule type="expression" dxfId="1655" priority="3217" stopIfTrue="1">
      <formula>$D61=""</formula>
    </cfRule>
    <cfRule type="expression" dxfId="1654" priority="3218" stopIfTrue="1">
      <formula>$E61&lt;&gt;""</formula>
    </cfRule>
  </conditionalFormatting>
  <conditionalFormatting sqref="C61:C66">
    <cfRule type="expression" dxfId="1653" priority="3215" stopIfTrue="1">
      <formula>$D61=""</formula>
    </cfRule>
    <cfRule type="expression" dxfId="1652" priority="3216" stopIfTrue="1">
      <formula>$E61&lt;&gt;""</formula>
    </cfRule>
  </conditionalFormatting>
  <conditionalFormatting sqref="A118">
    <cfRule type="expression" dxfId="1651" priority="3203" stopIfTrue="1">
      <formula>$D118=""</formula>
    </cfRule>
    <cfRule type="expression" dxfId="1650" priority="3204" stopIfTrue="1">
      <formula>$H118&lt;&gt;""</formula>
    </cfRule>
  </conditionalFormatting>
  <conditionalFormatting sqref="A107">
    <cfRule type="expression" dxfId="1649" priority="3199" stopIfTrue="1">
      <formula>$C107=""</formula>
    </cfRule>
    <cfRule type="expression" dxfId="1648" priority="3200" stopIfTrue="1">
      <formula>$G107&lt;&gt;""</formula>
    </cfRule>
  </conditionalFormatting>
  <conditionalFormatting sqref="C274:C286">
    <cfRule type="expression" dxfId="1647" priority="3193" stopIfTrue="1">
      <formula>$D274=""</formula>
    </cfRule>
    <cfRule type="expression" dxfId="1646" priority="3194" stopIfTrue="1">
      <formula>$E274&lt;&gt;""</formula>
    </cfRule>
  </conditionalFormatting>
  <conditionalFormatting sqref="C274:C286">
    <cfRule type="expression" dxfId="1645" priority="3191" stopIfTrue="1">
      <formula>$D274=""</formula>
    </cfRule>
    <cfRule type="expression" dxfId="1644" priority="3192" stopIfTrue="1">
      <formula>$H274&lt;&gt;""</formula>
    </cfRule>
  </conditionalFormatting>
  <conditionalFormatting sqref="C274:C286">
    <cfRule type="expression" dxfId="1643" priority="3189" stopIfTrue="1">
      <formula>$D274=""</formula>
    </cfRule>
    <cfRule type="expression" dxfId="1642" priority="3190" stopIfTrue="1">
      <formula>$E274&lt;&gt;""</formula>
    </cfRule>
  </conditionalFormatting>
  <conditionalFormatting sqref="C274:C286">
    <cfRule type="expression" dxfId="1641" priority="3187" stopIfTrue="1">
      <formula>$D274=""</formula>
    </cfRule>
    <cfRule type="expression" dxfId="1640" priority="3188" stopIfTrue="1">
      <formula>$E274&lt;&gt;""</formula>
    </cfRule>
  </conditionalFormatting>
  <conditionalFormatting sqref="C364">
    <cfRule type="expression" dxfId="1639" priority="3185" stopIfTrue="1">
      <formula>$D364=""</formula>
    </cfRule>
    <cfRule type="expression" dxfId="1638" priority="3186" stopIfTrue="1">
      <formula>$H364&lt;&gt;""</formula>
    </cfRule>
  </conditionalFormatting>
  <conditionalFormatting sqref="A481">
    <cfRule type="expression" dxfId="1637" priority="3181" stopIfTrue="1">
      <formula>$C481=""</formula>
    </cfRule>
    <cfRule type="expression" dxfId="1636" priority="3182" stopIfTrue="1">
      <formula>$G481&lt;&gt;""</formula>
    </cfRule>
  </conditionalFormatting>
  <conditionalFormatting sqref="A481">
    <cfRule type="expression" dxfId="1635" priority="3178" stopIfTrue="1">
      <formula>$H481=""</formula>
    </cfRule>
    <cfRule type="expression" dxfId="1634" priority="3179" stopIfTrue="1">
      <formula>#REF!&lt;&gt;""</formula>
    </cfRule>
    <cfRule type="expression" dxfId="1633" priority="3180" stopIfTrue="1">
      <formula>AND($I487="",$H481&lt;&gt;"")</formula>
    </cfRule>
  </conditionalFormatting>
  <conditionalFormatting sqref="A395">
    <cfRule type="expression" dxfId="1632" priority="3141" stopIfTrue="1">
      <formula>$D395=""</formula>
    </cfRule>
    <cfRule type="expression" dxfId="1631" priority="3142" stopIfTrue="1">
      <formula>$H395&lt;&gt;""</formula>
    </cfRule>
  </conditionalFormatting>
  <conditionalFormatting sqref="A407">
    <cfRule type="expression" dxfId="1630" priority="3137" stopIfTrue="1">
      <formula>$D407=""</formula>
    </cfRule>
    <cfRule type="expression" dxfId="1629" priority="3138" stopIfTrue="1">
      <formula>$H407&lt;&gt;""</formula>
    </cfRule>
  </conditionalFormatting>
  <conditionalFormatting sqref="A389">
    <cfRule type="expression" dxfId="1628" priority="3133" stopIfTrue="1">
      <formula>$C389=""</formula>
    </cfRule>
    <cfRule type="expression" dxfId="1627" priority="3134" stopIfTrue="1">
      <formula>$D389&lt;&gt;""</formula>
    </cfRule>
  </conditionalFormatting>
  <conditionalFormatting sqref="A389">
    <cfRule type="expression" dxfId="1626" priority="3131" stopIfTrue="1">
      <formula>$C389=""</formula>
    </cfRule>
    <cfRule type="expression" dxfId="1625" priority="3132" stopIfTrue="1">
      <formula>$D389&lt;&gt;""</formula>
    </cfRule>
  </conditionalFormatting>
  <conditionalFormatting sqref="A389">
    <cfRule type="expression" dxfId="1624" priority="3129" stopIfTrue="1">
      <formula>$D389=""</formula>
    </cfRule>
    <cfRule type="expression" dxfId="1623" priority="3130" stopIfTrue="1">
      <formula>$E389&lt;&gt;""</formula>
    </cfRule>
  </conditionalFormatting>
  <conditionalFormatting sqref="A389">
    <cfRule type="expression" dxfId="1622" priority="3127" stopIfTrue="1">
      <formula>$D389=""</formula>
    </cfRule>
    <cfRule type="expression" dxfId="1621" priority="3128" stopIfTrue="1">
      <formula>$E389&lt;&gt;""</formula>
    </cfRule>
  </conditionalFormatting>
  <conditionalFormatting sqref="A389">
    <cfRule type="expression" dxfId="1620" priority="3125" stopIfTrue="1">
      <formula>$D389=""</formula>
    </cfRule>
    <cfRule type="expression" dxfId="1619" priority="3126" stopIfTrue="1">
      <formula>$E389&lt;&gt;""</formula>
    </cfRule>
  </conditionalFormatting>
  <conditionalFormatting sqref="A389">
    <cfRule type="expression" dxfId="1618" priority="3123" stopIfTrue="1">
      <formula>$D389=""</formula>
    </cfRule>
    <cfRule type="expression" dxfId="1617" priority="3124" stopIfTrue="1">
      <formula>$E389&lt;&gt;""</formula>
    </cfRule>
  </conditionalFormatting>
  <conditionalFormatting sqref="A530">
    <cfRule type="expression" dxfId="1616" priority="3104" stopIfTrue="1">
      <formula>$F530=""</formula>
    </cfRule>
    <cfRule type="expression" dxfId="1615" priority="3105" stopIfTrue="1">
      <formula>$H530&lt;&gt;""</formula>
    </cfRule>
    <cfRule type="expression" dxfId="1614" priority="3106" stopIfTrue="1">
      <formula>AND($G530="",$F530&lt;&gt;"")</formula>
    </cfRule>
  </conditionalFormatting>
  <conditionalFormatting sqref="A530">
    <cfRule type="expression" dxfId="1613" priority="3101" stopIfTrue="1">
      <formula>$F530=""</formula>
    </cfRule>
    <cfRule type="expression" dxfId="1612" priority="3102" stopIfTrue="1">
      <formula>#REF!&lt;&gt;""</formula>
    </cfRule>
    <cfRule type="expression" dxfId="1611" priority="3103" stopIfTrue="1">
      <formula>AND($G530="",$F530&lt;&gt;"")</formula>
    </cfRule>
  </conditionalFormatting>
  <conditionalFormatting sqref="A530">
    <cfRule type="expression" dxfId="1610" priority="3098" stopIfTrue="1">
      <formula>$F530=""</formula>
    </cfRule>
    <cfRule type="expression" dxfId="1609" priority="3099" stopIfTrue="1">
      <formula>$H530&lt;&gt;""</formula>
    </cfRule>
    <cfRule type="expression" dxfId="1608" priority="3100" stopIfTrue="1">
      <formula>AND($G530="",$F530&lt;&gt;"")</formula>
    </cfRule>
  </conditionalFormatting>
  <conditionalFormatting sqref="A530">
    <cfRule type="expression" dxfId="1607" priority="3095" stopIfTrue="1">
      <formula>$F530=""</formula>
    </cfRule>
    <cfRule type="expression" dxfId="1606" priority="3096" stopIfTrue="1">
      <formula>$H530&lt;&gt;""</formula>
    </cfRule>
    <cfRule type="expression" dxfId="1605" priority="3097" stopIfTrue="1">
      <formula>AND($G530="",$F530&lt;&gt;"")</formula>
    </cfRule>
  </conditionalFormatting>
  <conditionalFormatting sqref="A538">
    <cfRule type="expression" dxfId="1604" priority="3093" stopIfTrue="1">
      <formula>$C538=""</formula>
    </cfRule>
    <cfRule type="expression" dxfId="1603" priority="3094" stopIfTrue="1">
      <formula>$D538&lt;&gt;""</formula>
    </cfRule>
  </conditionalFormatting>
  <conditionalFormatting sqref="A538">
    <cfRule type="expression" dxfId="1602" priority="3091" stopIfTrue="1">
      <formula>$D538=""</formula>
    </cfRule>
    <cfRule type="expression" dxfId="1601" priority="3092" stopIfTrue="1">
      <formula>$E538&lt;&gt;""</formula>
    </cfRule>
  </conditionalFormatting>
  <conditionalFormatting sqref="A118">
    <cfRule type="expression" dxfId="1600" priority="2965" stopIfTrue="1">
      <formula>$C118=""</formula>
    </cfRule>
    <cfRule type="expression" dxfId="1599" priority="2966" stopIfTrue="1">
      <formula>$G118&lt;&gt;""</formula>
    </cfRule>
  </conditionalFormatting>
  <conditionalFormatting sqref="A118">
    <cfRule type="expression" dxfId="1598" priority="2963" stopIfTrue="1">
      <formula>$C118=""</formula>
    </cfRule>
    <cfRule type="expression" dxfId="1597" priority="2964" stopIfTrue="1">
      <formula>$G118&lt;&gt;""</formula>
    </cfRule>
  </conditionalFormatting>
  <conditionalFormatting sqref="A118">
    <cfRule type="expression" dxfId="1596" priority="2961" stopIfTrue="1">
      <formula>$C118=""</formula>
    </cfRule>
    <cfRule type="expression" dxfId="1595" priority="2962" stopIfTrue="1">
      <formula>$G118&lt;&gt;""</formula>
    </cfRule>
  </conditionalFormatting>
  <conditionalFormatting sqref="A534">
    <cfRule type="expression" dxfId="1594" priority="2878" stopIfTrue="1">
      <formula>$C534=""</formula>
    </cfRule>
    <cfRule type="expression" dxfId="1593" priority="2879" stopIfTrue="1">
      <formula>$G534&lt;&gt;""</formula>
    </cfRule>
  </conditionalFormatting>
  <conditionalFormatting sqref="A628:A640">
    <cfRule type="expression" dxfId="1592" priority="2875" stopIfTrue="1">
      <formula>$F628=""</formula>
    </cfRule>
    <cfRule type="expression" dxfId="1591" priority="2876" stopIfTrue="1">
      <formula>#REF!&lt;&gt;""</formula>
    </cfRule>
    <cfRule type="expression" dxfId="1590" priority="2877" stopIfTrue="1">
      <formula>AND($G628="",$F628&lt;&gt;"")</formula>
    </cfRule>
  </conditionalFormatting>
  <conditionalFormatting sqref="A628:A640">
    <cfRule type="expression" dxfId="1589" priority="2872" stopIfTrue="1">
      <formula>$F628=""</formula>
    </cfRule>
    <cfRule type="expression" dxfId="1588" priority="2873" stopIfTrue="1">
      <formula>#REF!&lt;&gt;""</formula>
    </cfRule>
    <cfRule type="expression" dxfId="1587" priority="2874" stopIfTrue="1">
      <formula>AND($G628="",$F628&lt;&gt;"")</formula>
    </cfRule>
  </conditionalFormatting>
  <conditionalFormatting sqref="A628:A640">
    <cfRule type="expression" dxfId="1586" priority="2869" stopIfTrue="1">
      <formula>$F628=""</formula>
    </cfRule>
    <cfRule type="expression" dxfId="1585" priority="2870" stopIfTrue="1">
      <formula>#REF!&lt;&gt;""</formula>
    </cfRule>
    <cfRule type="expression" dxfId="1584" priority="2871" stopIfTrue="1">
      <formula>AND($G628="",$F628&lt;&gt;"")</formula>
    </cfRule>
  </conditionalFormatting>
  <conditionalFormatting sqref="A641">
    <cfRule type="expression" dxfId="1583" priority="2867" stopIfTrue="1">
      <formula>$C641=""</formula>
    </cfRule>
    <cfRule type="expression" dxfId="1582" priority="2868" stopIfTrue="1">
      <formula>$G641&lt;&gt;""</formula>
    </cfRule>
  </conditionalFormatting>
  <conditionalFormatting sqref="A530:A531">
    <cfRule type="expression" dxfId="1581" priority="2853" stopIfTrue="1">
      <formula>$F530=""</formula>
    </cfRule>
    <cfRule type="expression" dxfId="1580" priority="2854" stopIfTrue="1">
      <formula>#REF!&lt;&gt;""</formula>
    </cfRule>
    <cfRule type="expression" dxfId="1579" priority="2855" stopIfTrue="1">
      <formula>AND($G530="",$F530&lt;&gt;"")</formula>
    </cfRule>
  </conditionalFormatting>
  <conditionalFormatting sqref="A530:A531">
    <cfRule type="expression" dxfId="1578" priority="2850" stopIfTrue="1">
      <formula>$F530=""</formula>
    </cfRule>
    <cfRule type="expression" dxfId="1577" priority="2851" stopIfTrue="1">
      <formula>$H530&lt;&gt;""</formula>
    </cfRule>
    <cfRule type="expression" dxfId="1576" priority="2852" stopIfTrue="1">
      <formula>AND($G530="",$F530&lt;&gt;"")</formula>
    </cfRule>
  </conditionalFormatting>
  <conditionalFormatting sqref="A530:A531">
    <cfRule type="expression" dxfId="1575" priority="2847" stopIfTrue="1">
      <formula>$F530=""</formula>
    </cfRule>
    <cfRule type="expression" dxfId="1574" priority="2848" stopIfTrue="1">
      <formula>#REF!&lt;&gt;""</formula>
    </cfRule>
    <cfRule type="expression" dxfId="1573" priority="2849" stopIfTrue="1">
      <formula>AND($G530="",$F530&lt;&gt;"")</formula>
    </cfRule>
  </conditionalFormatting>
  <conditionalFormatting sqref="A531">
    <cfRule type="expression" dxfId="1572" priority="2844" stopIfTrue="1">
      <formula>$F531=""</formula>
    </cfRule>
    <cfRule type="expression" dxfId="1571" priority="2845" stopIfTrue="1">
      <formula>$H531&lt;&gt;""</formula>
    </cfRule>
    <cfRule type="expression" dxfId="1570" priority="2846" stopIfTrue="1">
      <formula>AND($G531="",$F531&lt;&gt;"")</formula>
    </cfRule>
  </conditionalFormatting>
  <conditionalFormatting sqref="A531">
    <cfRule type="expression" dxfId="1569" priority="2841" stopIfTrue="1">
      <formula>$F531=""</formula>
    </cfRule>
    <cfRule type="expression" dxfId="1568" priority="2842" stopIfTrue="1">
      <formula>$H531&lt;&gt;""</formula>
    </cfRule>
    <cfRule type="expression" dxfId="1567" priority="2843" stopIfTrue="1">
      <formula>AND($G531="",$F531&lt;&gt;"")</formula>
    </cfRule>
  </conditionalFormatting>
  <conditionalFormatting sqref="A530">
    <cfRule type="expression" dxfId="1566" priority="2838" stopIfTrue="1">
      <formula>$F530=""</formula>
    </cfRule>
    <cfRule type="expression" dxfId="1565" priority="2839" stopIfTrue="1">
      <formula>$H530&lt;&gt;""</formula>
    </cfRule>
    <cfRule type="expression" dxfId="1564" priority="2840" stopIfTrue="1">
      <formula>AND($G530="",$F530&lt;&gt;"")</formula>
    </cfRule>
  </conditionalFormatting>
  <conditionalFormatting sqref="A530">
    <cfRule type="expression" dxfId="1563" priority="2835" stopIfTrue="1">
      <formula>$F530=""</formula>
    </cfRule>
    <cfRule type="expression" dxfId="1562" priority="2836" stopIfTrue="1">
      <formula>$H530&lt;&gt;""</formula>
    </cfRule>
    <cfRule type="expression" dxfId="1561" priority="2837" stopIfTrue="1">
      <formula>AND($G530="",$F530&lt;&gt;"")</formula>
    </cfRule>
  </conditionalFormatting>
  <conditionalFormatting sqref="A530:A531">
    <cfRule type="expression" dxfId="1560" priority="2832" stopIfTrue="1">
      <formula>$F530=""</formula>
    </cfRule>
    <cfRule type="expression" dxfId="1559" priority="2833" stopIfTrue="1">
      <formula>$H530&lt;&gt;""</formula>
    </cfRule>
    <cfRule type="expression" dxfId="1558" priority="2834" stopIfTrue="1">
      <formula>AND($G530="",$F530&lt;&gt;"")</formula>
    </cfRule>
  </conditionalFormatting>
  <conditionalFormatting sqref="A530:A531">
    <cfRule type="expression" dxfId="1557" priority="2829" stopIfTrue="1">
      <formula>$F530=""</formula>
    </cfRule>
    <cfRule type="expression" dxfId="1556" priority="2830" stopIfTrue="1">
      <formula>#REF!&lt;&gt;""</formula>
    </cfRule>
    <cfRule type="expression" dxfId="1555" priority="2831" stopIfTrue="1">
      <formula>AND($G530="",$F530&lt;&gt;"")</formula>
    </cfRule>
  </conditionalFormatting>
  <conditionalFormatting sqref="A531">
    <cfRule type="expression" dxfId="1554" priority="2826" stopIfTrue="1">
      <formula>$F531=""</formula>
    </cfRule>
    <cfRule type="expression" dxfId="1553" priority="2827" stopIfTrue="1">
      <formula>$H531&lt;&gt;""</formula>
    </cfRule>
    <cfRule type="expression" dxfId="1552" priority="2828" stopIfTrue="1">
      <formula>AND($G531="",$F531&lt;&gt;"")</formula>
    </cfRule>
  </conditionalFormatting>
  <conditionalFormatting sqref="A531">
    <cfRule type="expression" dxfId="1551" priority="2823" stopIfTrue="1">
      <formula>$F531=""</formula>
    </cfRule>
    <cfRule type="expression" dxfId="1550" priority="2824" stopIfTrue="1">
      <formula>$H531&lt;&gt;""</formula>
    </cfRule>
    <cfRule type="expression" dxfId="1549" priority="2825" stopIfTrue="1">
      <formula>AND($G531="",$F531&lt;&gt;"")</formula>
    </cfRule>
  </conditionalFormatting>
  <conditionalFormatting sqref="A530">
    <cfRule type="expression" dxfId="1548" priority="2820" stopIfTrue="1">
      <formula>$F530=""</formula>
    </cfRule>
    <cfRule type="expression" dxfId="1547" priority="2821" stopIfTrue="1">
      <formula>$H530&lt;&gt;""</formula>
    </cfRule>
    <cfRule type="expression" dxfId="1546" priority="2822" stopIfTrue="1">
      <formula>AND($G530="",$F530&lt;&gt;"")</formula>
    </cfRule>
  </conditionalFormatting>
  <conditionalFormatting sqref="A530">
    <cfRule type="expression" dxfId="1545" priority="2817" stopIfTrue="1">
      <formula>$F530=""</formula>
    </cfRule>
    <cfRule type="expression" dxfId="1544" priority="2818" stopIfTrue="1">
      <formula>$H530&lt;&gt;""</formula>
    </cfRule>
    <cfRule type="expression" dxfId="1543" priority="2819" stopIfTrue="1">
      <formula>AND($G530="",$F530&lt;&gt;"")</formula>
    </cfRule>
  </conditionalFormatting>
  <conditionalFormatting sqref="A539">
    <cfRule type="expression" dxfId="1542" priority="2815" stopIfTrue="1">
      <formula>$C539=""</formula>
    </cfRule>
    <cfRule type="expression" dxfId="1541" priority="2816" stopIfTrue="1">
      <formula>$G539&lt;&gt;""</formula>
    </cfRule>
  </conditionalFormatting>
  <conditionalFormatting sqref="A539">
    <cfRule type="expression" dxfId="1540" priority="2812" stopIfTrue="1">
      <formula>$F539=""</formula>
    </cfRule>
    <cfRule type="expression" dxfId="1539" priority="2813" stopIfTrue="1">
      <formula>#REF!&lt;&gt;""</formula>
    </cfRule>
    <cfRule type="expression" dxfId="1538" priority="2814" stopIfTrue="1">
      <formula>AND($G539="",$F539&lt;&gt;"")</formula>
    </cfRule>
  </conditionalFormatting>
  <conditionalFormatting sqref="A539">
    <cfRule type="expression" dxfId="1537" priority="2810" stopIfTrue="1">
      <formula>$C539=""</formula>
    </cfRule>
    <cfRule type="expression" dxfId="1536" priority="2811" stopIfTrue="1">
      <formula>$E539&lt;&gt;""</formula>
    </cfRule>
  </conditionalFormatting>
  <conditionalFormatting sqref="A539">
    <cfRule type="expression" dxfId="1535" priority="2808" stopIfTrue="1">
      <formula>$C539=""</formula>
    </cfRule>
    <cfRule type="expression" dxfId="1534" priority="2809" stopIfTrue="1">
      <formula>$D539&lt;&gt;""</formula>
    </cfRule>
  </conditionalFormatting>
  <conditionalFormatting sqref="A659">
    <cfRule type="expression" dxfId="1533" priority="2805" stopIfTrue="1">
      <formula>$F659=""</formula>
    </cfRule>
    <cfRule type="expression" dxfId="1532" priority="2806" stopIfTrue="1">
      <formula>#REF!&lt;&gt;""</formula>
    </cfRule>
    <cfRule type="expression" dxfId="1531" priority="2807" stopIfTrue="1">
      <formula>AND($G659="",$F659&lt;&gt;"")</formula>
    </cfRule>
  </conditionalFormatting>
  <conditionalFormatting sqref="A463">
    <cfRule type="expression" dxfId="1530" priority="2802" stopIfTrue="1">
      <formula>$G463=""</formula>
    </cfRule>
    <cfRule type="expression" dxfId="1529" priority="2803" stopIfTrue="1">
      <formula>#REF!&lt;&gt;""</formula>
    </cfRule>
    <cfRule type="expression" dxfId="1528" priority="2804" stopIfTrue="1">
      <formula>AND($H463="",$G463&lt;&gt;"")</formula>
    </cfRule>
  </conditionalFormatting>
  <conditionalFormatting sqref="A463">
    <cfRule type="expression" dxfId="1527" priority="2799" stopIfTrue="1">
      <formula>$F463=""</formula>
    </cfRule>
    <cfRule type="expression" dxfId="1526" priority="2800" stopIfTrue="1">
      <formula>$J463&lt;&gt;""</formula>
    </cfRule>
    <cfRule type="expression" dxfId="1525" priority="2801" stopIfTrue="1">
      <formula>AND($G463="",$F463&lt;&gt;"")</formula>
    </cfRule>
  </conditionalFormatting>
  <conditionalFormatting sqref="A274:A280 A282:A286">
    <cfRule type="expression" dxfId="1524" priority="2797" stopIfTrue="1">
      <formula>$I274=""</formula>
    </cfRule>
    <cfRule type="expression" dxfId="1523" priority="2798" stopIfTrue="1">
      <formula>AND($J274="",$I274&lt;&gt;"")</formula>
    </cfRule>
  </conditionalFormatting>
  <conditionalFormatting sqref="A74">
    <cfRule type="expression" dxfId="1522" priority="2755" stopIfTrue="1">
      <formula>$C74=""</formula>
    </cfRule>
    <cfRule type="expression" dxfId="1521" priority="2756" stopIfTrue="1">
      <formula>$G74&lt;&gt;""</formula>
    </cfRule>
  </conditionalFormatting>
  <conditionalFormatting sqref="A74">
    <cfRule type="expression" dxfId="1520" priority="2753" stopIfTrue="1">
      <formula>$C74=""</formula>
    </cfRule>
    <cfRule type="expression" dxfId="1519" priority="2754" stopIfTrue="1">
      <formula>$G74&lt;&gt;""</formula>
    </cfRule>
  </conditionalFormatting>
  <conditionalFormatting sqref="A463">
    <cfRule type="expression" dxfId="1518" priority="2750" stopIfTrue="1">
      <formula>$G463=""</formula>
    </cfRule>
    <cfRule type="expression" dxfId="1517" priority="2751" stopIfTrue="1">
      <formula>#REF!&lt;&gt;""</formula>
    </cfRule>
    <cfRule type="expression" dxfId="1516" priority="2752" stopIfTrue="1">
      <formula>AND($H463="",$G463&lt;&gt;"")</formula>
    </cfRule>
  </conditionalFormatting>
  <conditionalFormatting sqref="A463:A464">
    <cfRule type="expression" dxfId="1515" priority="2747" stopIfTrue="1">
      <formula>$F463=""</formula>
    </cfRule>
    <cfRule type="expression" dxfId="1514" priority="2748" stopIfTrue="1">
      <formula>$J463&lt;&gt;""</formula>
    </cfRule>
    <cfRule type="expression" dxfId="1513" priority="2749" stopIfTrue="1">
      <formula>AND($G463="",$F463&lt;&gt;"")</formula>
    </cfRule>
  </conditionalFormatting>
  <conditionalFormatting sqref="A464">
    <cfRule type="expression" dxfId="1512" priority="2741" stopIfTrue="1">
      <formula>$G464=""</formula>
    </cfRule>
    <cfRule type="expression" dxfId="1511" priority="2742" stopIfTrue="1">
      <formula>$L464&lt;&gt;""</formula>
    </cfRule>
    <cfRule type="expression" dxfId="1510" priority="2743" stopIfTrue="1">
      <formula>AND($H464="",$G464&lt;&gt;"")</formula>
    </cfRule>
  </conditionalFormatting>
  <conditionalFormatting sqref="A464">
    <cfRule type="expression" dxfId="1509" priority="2738" stopIfTrue="1">
      <formula>$G464=""</formula>
    </cfRule>
    <cfRule type="expression" dxfId="1508" priority="2739" stopIfTrue="1">
      <formula>$L464&lt;&gt;""</formula>
    </cfRule>
    <cfRule type="expression" dxfId="1507" priority="2740" stopIfTrue="1">
      <formula>AND($H464="",$G464&lt;&gt;"")</formula>
    </cfRule>
  </conditionalFormatting>
  <conditionalFormatting sqref="A463">
    <cfRule type="expression" dxfId="1506" priority="2732" stopIfTrue="1">
      <formula>$G463=""</formula>
    </cfRule>
    <cfRule type="expression" dxfId="1505" priority="2733" stopIfTrue="1">
      <formula>$L463&lt;&gt;""</formula>
    </cfRule>
    <cfRule type="expression" dxfId="1504" priority="2734" stopIfTrue="1">
      <formula>AND($H463="",$G463&lt;&gt;"")</formula>
    </cfRule>
  </conditionalFormatting>
  <conditionalFormatting sqref="A463">
    <cfRule type="expression" dxfId="1503" priority="2729" stopIfTrue="1">
      <formula>$G463=""</formula>
    </cfRule>
    <cfRule type="expression" dxfId="1502" priority="2730" stopIfTrue="1">
      <formula>$L463&lt;&gt;""</formula>
    </cfRule>
    <cfRule type="expression" dxfId="1501" priority="2731" stopIfTrue="1">
      <formula>AND($H463="",$G463&lt;&gt;"")</formula>
    </cfRule>
  </conditionalFormatting>
  <conditionalFormatting sqref="A44">
    <cfRule type="expression" dxfId="1500" priority="2665" stopIfTrue="1">
      <formula>$G44=""</formula>
    </cfRule>
    <cfRule type="expression" dxfId="1499" priority="2666" stopIfTrue="1">
      <formula>AND($H44="",$G44&lt;&gt;"")</formula>
    </cfRule>
  </conditionalFormatting>
  <conditionalFormatting sqref="A47">
    <cfRule type="expression" dxfId="1498" priority="2663" stopIfTrue="1">
      <formula>$C47=""</formula>
    </cfRule>
    <cfRule type="expression" dxfId="1497" priority="2664" stopIfTrue="1">
      <formula>$G47&lt;&gt;""</formula>
    </cfRule>
  </conditionalFormatting>
  <conditionalFormatting sqref="C275:C286">
    <cfRule type="expression" dxfId="1496" priority="2661" stopIfTrue="1">
      <formula>$D275=""</formula>
    </cfRule>
    <cfRule type="expression" dxfId="1495" priority="2662" stopIfTrue="1">
      <formula>$H275&lt;&gt;""</formula>
    </cfRule>
  </conditionalFormatting>
  <conditionalFormatting sqref="A463:A464">
    <cfRule type="expression" dxfId="1494" priority="4816" stopIfTrue="1">
      <formula>$H463=""</formula>
    </cfRule>
    <cfRule type="expression" dxfId="1493" priority="4817" stopIfTrue="1">
      <formula>$M463&lt;&gt;""</formula>
    </cfRule>
    <cfRule type="expression" dxfId="1492" priority="4818" stopIfTrue="1">
      <formula>AND($I463="",$H463&lt;&gt;"")</formula>
    </cfRule>
  </conditionalFormatting>
  <conditionalFormatting sqref="C286">
    <cfRule type="expression" dxfId="1491" priority="2591" stopIfTrue="1">
      <formula>$D286=""</formula>
    </cfRule>
    <cfRule type="expression" dxfId="1490" priority="2592" stopIfTrue="1">
      <formula>$H286&lt;&gt;""</formula>
    </cfRule>
  </conditionalFormatting>
  <conditionalFormatting sqref="C285">
    <cfRule type="expression" dxfId="1489" priority="2589" stopIfTrue="1">
      <formula>$D285=""</formula>
    </cfRule>
    <cfRule type="expression" dxfId="1488" priority="2590" stopIfTrue="1">
      <formula>$E285&lt;&gt;""</formula>
    </cfRule>
  </conditionalFormatting>
  <conditionalFormatting sqref="C285">
    <cfRule type="expression" dxfId="1487" priority="2587" stopIfTrue="1">
      <formula>$D285=""</formula>
    </cfRule>
    <cfRule type="expression" dxfId="1486" priority="2588" stopIfTrue="1">
      <formula>$H285&lt;&gt;""</formula>
    </cfRule>
  </conditionalFormatting>
  <conditionalFormatting sqref="C285">
    <cfRule type="expression" dxfId="1485" priority="2585" stopIfTrue="1">
      <formula>$D285=""</formula>
    </cfRule>
    <cfRule type="expression" dxfId="1484" priority="2586" stopIfTrue="1">
      <formula>$E285&lt;&gt;""</formula>
    </cfRule>
  </conditionalFormatting>
  <conditionalFormatting sqref="C285">
    <cfRule type="expression" dxfId="1483" priority="2583" stopIfTrue="1">
      <formula>$D285=""</formula>
    </cfRule>
    <cfRule type="expression" dxfId="1482" priority="2584" stopIfTrue="1">
      <formula>$E285&lt;&gt;""</formula>
    </cfRule>
  </conditionalFormatting>
  <conditionalFormatting sqref="C281:C284">
    <cfRule type="expression" dxfId="1481" priority="2581" stopIfTrue="1">
      <formula>$D281=""</formula>
    </cfRule>
    <cfRule type="expression" dxfId="1480" priority="2582" stopIfTrue="1">
      <formula>$E281&lt;&gt;""</formula>
    </cfRule>
  </conditionalFormatting>
  <conditionalFormatting sqref="C281:C284">
    <cfRule type="expression" dxfId="1479" priority="2579" stopIfTrue="1">
      <formula>$D281=""</formula>
    </cfRule>
    <cfRule type="expression" dxfId="1478" priority="2580" stopIfTrue="1">
      <formula>$H281&lt;&gt;""</formula>
    </cfRule>
  </conditionalFormatting>
  <conditionalFormatting sqref="C281:C284">
    <cfRule type="expression" dxfId="1477" priority="2577" stopIfTrue="1">
      <formula>$D281=""</formula>
    </cfRule>
    <cfRule type="expression" dxfId="1476" priority="2578" stopIfTrue="1">
      <formula>$E281&lt;&gt;""</formula>
    </cfRule>
  </conditionalFormatting>
  <conditionalFormatting sqref="C281:C284">
    <cfRule type="expression" dxfId="1475" priority="2575" stopIfTrue="1">
      <formula>$D281=""</formula>
    </cfRule>
    <cfRule type="expression" dxfId="1474" priority="2576" stopIfTrue="1">
      <formula>$E281&lt;&gt;""</formula>
    </cfRule>
  </conditionalFormatting>
  <conditionalFormatting sqref="A659">
    <cfRule type="expression" dxfId="1473" priority="2572" stopIfTrue="1">
      <formula>$F659=""</formula>
    </cfRule>
    <cfRule type="expression" dxfId="1472" priority="2573" stopIfTrue="1">
      <formula>#REF!&lt;&gt;""</formula>
    </cfRule>
    <cfRule type="expression" dxfId="1471" priority="2574" stopIfTrue="1">
      <formula>AND($G659="",$F659&lt;&gt;"")</formula>
    </cfRule>
  </conditionalFormatting>
  <conditionalFormatting sqref="A492">
    <cfRule type="expression" dxfId="1470" priority="2537" stopIfTrue="1">
      <formula>$C492=""</formula>
    </cfRule>
    <cfRule type="expression" dxfId="1469" priority="2538" stopIfTrue="1">
      <formula>$H492&lt;&gt;""</formula>
    </cfRule>
  </conditionalFormatting>
  <conditionalFormatting sqref="M647">
    <cfRule type="expression" dxfId="1468" priority="2510" stopIfTrue="1">
      <formula>#REF!&lt;&gt;""</formula>
    </cfRule>
  </conditionalFormatting>
  <conditionalFormatting sqref="M647">
    <cfRule type="expression" dxfId="1467" priority="2509" stopIfTrue="1">
      <formula>$I647&lt;&gt;""</formula>
    </cfRule>
  </conditionalFormatting>
  <conditionalFormatting sqref="M647">
    <cfRule type="expression" dxfId="1466" priority="2506" stopIfTrue="1">
      <formula>$H647=""</formula>
    </cfRule>
    <cfRule type="expression" dxfId="1465" priority="2507" stopIfTrue="1">
      <formula>#REF!&lt;&gt;""</formula>
    </cfRule>
    <cfRule type="expression" dxfId="1464" priority="2508" stopIfTrue="1">
      <formula>AND($I647="",$H647&lt;&gt;"")</formula>
    </cfRule>
  </conditionalFormatting>
  <conditionalFormatting sqref="A112">
    <cfRule type="expression" dxfId="1463" priority="2504" stopIfTrue="1">
      <formula>$D112=""</formula>
    </cfRule>
    <cfRule type="expression" dxfId="1462" priority="2505" stopIfTrue="1">
      <formula>$H112&lt;&gt;""</formula>
    </cfRule>
  </conditionalFormatting>
  <conditionalFormatting sqref="A112">
    <cfRule type="expression" dxfId="1461" priority="2502" stopIfTrue="1">
      <formula>$C112=""</formula>
    </cfRule>
    <cfRule type="expression" dxfId="1460" priority="2503" stopIfTrue="1">
      <formula>$G112&lt;&gt;""</formula>
    </cfRule>
  </conditionalFormatting>
  <conditionalFormatting sqref="A112">
    <cfRule type="expression" dxfId="1459" priority="2500" stopIfTrue="1">
      <formula>$C112=""</formula>
    </cfRule>
    <cfRule type="expression" dxfId="1458" priority="2501" stopIfTrue="1">
      <formula>$G112&lt;&gt;""</formula>
    </cfRule>
  </conditionalFormatting>
  <conditionalFormatting sqref="A112">
    <cfRule type="expression" dxfId="1457" priority="2498" stopIfTrue="1">
      <formula>$C112=""</formula>
    </cfRule>
    <cfRule type="expression" dxfId="1456" priority="2499" stopIfTrue="1">
      <formula>$G112&lt;&gt;""</formula>
    </cfRule>
  </conditionalFormatting>
  <conditionalFormatting sqref="A647">
    <cfRule type="expression" dxfId="1455" priority="2272" stopIfTrue="1">
      <formula>$F647=""</formula>
    </cfRule>
    <cfRule type="expression" dxfId="1454" priority="2273" stopIfTrue="1">
      <formula>#REF!&lt;&gt;""</formula>
    </cfRule>
    <cfRule type="expression" dxfId="1453" priority="2274" stopIfTrue="1">
      <formula>AND($G647="",$F647&lt;&gt;"")</formula>
    </cfRule>
  </conditionalFormatting>
  <conditionalFormatting sqref="A647">
    <cfRule type="expression" dxfId="1452" priority="2269" stopIfTrue="1">
      <formula>$F647=""</formula>
    </cfRule>
    <cfRule type="expression" dxfId="1451" priority="2270" stopIfTrue="1">
      <formula>#REF!&lt;&gt;""</formula>
    </cfRule>
    <cfRule type="expression" dxfId="1450" priority="2271" stopIfTrue="1">
      <formula>AND($G647="",$F647&lt;&gt;"")</formula>
    </cfRule>
  </conditionalFormatting>
  <conditionalFormatting sqref="A647">
    <cfRule type="expression" dxfId="1449" priority="2266" stopIfTrue="1">
      <formula>$H647=""</formula>
    </cfRule>
    <cfRule type="expression" dxfId="1448" priority="2267" stopIfTrue="1">
      <formula>#REF!&lt;&gt;""</formula>
    </cfRule>
    <cfRule type="expression" dxfId="1447" priority="2268" stopIfTrue="1">
      <formula>AND(#REF!="",$H647&lt;&gt;"")</formula>
    </cfRule>
  </conditionalFormatting>
  <conditionalFormatting sqref="A647">
    <cfRule type="expression" dxfId="1446" priority="2263" stopIfTrue="1">
      <formula>$H647=""</formula>
    </cfRule>
    <cfRule type="expression" dxfId="1445" priority="2264" stopIfTrue="1">
      <formula>#REF!&lt;&gt;""</formula>
    </cfRule>
    <cfRule type="expression" dxfId="1444" priority="2265" stopIfTrue="1">
      <formula>AND(#REF!="",$H647&lt;&gt;"")</formula>
    </cfRule>
  </conditionalFormatting>
  <conditionalFormatting sqref="A647">
    <cfRule type="expression" dxfId="1443" priority="2260" stopIfTrue="1">
      <formula>$F647=""</formula>
    </cfRule>
    <cfRule type="expression" dxfId="1442" priority="2261" stopIfTrue="1">
      <formula>#REF!&lt;&gt;""</formula>
    </cfRule>
    <cfRule type="expression" dxfId="1441" priority="2262" stopIfTrue="1">
      <formula>AND($G647="",$F647&lt;&gt;"")</formula>
    </cfRule>
  </conditionalFormatting>
  <conditionalFormatting sqref="A647">
    <cfRule type="expression" dxfId="1440" priority="2257" stopIfTrue="1">
      <formula>$F647=""</formula>
    </cfRule>
    <cfRule type="expression" dxfId="1439" priority="2258" stopIfTrue="1">
      <formula>#REF!&lt;&gt;""</formula>
    </cfRule>
    <cfRule type="expression" dxfId="1438" priority="2259" stopIfTrue="1">
      <formula>AND($G647="",$F647&lt;&gt;"")</formula>
    </cfRule>
  </conditionalFormatting>
  <conditionalFormatting sqref="A647">
    <cfRule type="expression" dxfId="1437" priority="2254" stopIfTrue="1">
      <formula>$F647=""</formula>
    </cfRule>
    <cfRule type="expression" dxfId="1436" priority="2255" stopIfTrue="1">
      <formula>#REF!&lt;&gt;""</formula>
    </cfRule>
    <cfRule type="expression" dxfId="1435" priority="2256" stopIfTrue="1">
      <formula>AND($G647="",$F647&lt;&gt;"")</formula>
    </cfRule>
  </conditionalFormatting>
  <conditionalFormatting sqref="A647">
    <cfRule type="expression" dxfId="1434" priority="2251" stopIfTrue="1">
      <formula>$F647=""</formula>
    </cfRule>
    <cfRule type="expression" dxfId="1433" priority="2252" stopIfTrue="1">
      <formula>#REF!&lt;&gt;""</formula>
    </cfRule>
    <cfRule type="expression" dxfId="1432" priority="2253" stopIfTrue="1">
      <formula>AND($G647="",$F647&lt;&gt;"")</formula>
    </cfRule>
  </conditionalFormatting>
  <conditionalFormatting sqref="A647">
    <cfRule type="expression" dxfId="1431" priority="2248" stopIfTrue="1">
      <formula>$F647=""</formula>
    </cfRule>
    <cfRule type="expression" dxfId="1430" priority="2249" stopIfTrue="1">
      <formula>#REF!&lt;&gt;""</formula>
    </cfRule>
    <cfRule type="expression" dxfId="1429" priority="2250" stopIfTrue="1">
      <formula>AND($G647="",$F647&lt;&gt;"")</formula>
    </cfRule>
  </conditionalFormatting>
  <conditionalFormatting sqref="A647">
    <cfRule type="expression" dxfId="1428" priority="2245" stopIfTrue="1">
      <formula>$F647=""</formula>
    </cfRule>
    <cfRule type="expression" dxfId="1427" priority="2246" stopIfTrue="1">
      <formula>#REF!&lt;&gt;""</formula>
    </cfRule>
    <cfRule type="expression" dxfId="1426" priority="2247" stopIfTrue="1">
      <formula>AND($G647="",$F647&lt;&gt;"")</formula>
    </cfRule>
  </conditionalFormatting>
  <conditionalFormatting sqref="A647">
    <cfRule type="expression" dxfId="1425" priority="2242" stopIfTrue="1">
      <formula>$F647=""</formula>
    </cfRule>
    <cfRule type="expression" dxfId="1424" priority="2243" stopIfTrue="1">
      <formula>#REF!&lt;&gt;""</formula>
    </cfRule>
    <cfRule type="expression" dxfId="1423" priority="2244" stopIfTrue="1">
      <formula>AND($G647="",$F647&lt;&gt;"")</formula>
    </cfRule>
  </conditionalFormatting>
  <conditionalFormatting sqref="A647">
    <cfRule type="expression" dxfId="1422" priority="2239" stopIfTrue="1">
      <formula>$F647=""</formula>
    </cfRule>
    <cfRule type="expression" dxfId="1421" priority="2240" stopIfTrue="1">
      <formula>#REF!&lt;&gt;""</formula>
    </cfRule>
    <cfRule type="expression" dxfId="1420" priority="2241" stopIfTrue="1">
      <formula>AND($G647="",$F647&lt;&gt;"")</formula>
    </cfRule>
  </conditionalFormatting>
  <conditionalFormatting sqref="A659">
    <cfRule type="expression" dxfId="1419" priority="2013" stopIfTrue="1">
      <formula>$H659=""</formula>
    </cfRule>
    <cfRule type="expression" dxfId="1418" priority="2014" stopIfTrue="1">
      <formula>#REF!&lt;&gt;""</formula>
    </cfRule>
    <cfRule type="expression" dxfId="1417" priority="2015" stopIfTrue="1">
      <formula>AND($I669="",$H659&lt;&gt;"")</formula>
    </cfRule>
  </conditionalFormatting>
  <conditionalFormatting sqref="A659">
    <cfRule type="expression" dxfId="1416" priority="2010" stopIfTrue="1">
      <formula>$F659=""</formula>
    </cfRule>
    <cfRule type="expression" dxfId="1415" priority="2011" stopIfTrue="1">
      <formula>#REF!&lt;&gt;""</formula>
    </cfRule>
    <cfRule type="expression" dxfId="1414" priority="2012" stopIfTrue="1">
      <formula>AND($G659="",$F659&lt;&gt;"")</formula>
    </cfRule>
  </conditionalFormatting>
  <conditionalFormatting sqref="A659">
    <cfRule type="expression" dxfId="1413" priority="2007" stopIfTrue="1">
      <formula>$F659=""</formula>
    </cfRule>
    <cfRule type="expression" dxfId="1412" priority="2008" stopIfTrue="1">
      <formula>#REF!&lt;&gt;""</formula>
    </cfRule>
    <cfRule type="expression" dxfId="1411" priority="2009" stopIfTrue="1">
      <formula>AND($G659="",$F659&lt;&gt;"")</formula>
    </cfRule>
  </conditionalFormatting>
  <conditionalFormatting sqref="A659">
    <cfRule type="expression" dxfId="1410" priority="2005" stopIfTrue="1">
      <formula>$C659=""</formula>
    </cfRule>
    <cfRule type="expression" dxfId="1409" priority="2006" stopIfTrue="1">
      <formula>$G659&lt;&gt;""</formula>
    </cfRule>
  </conditionalFormatting>
  <conditionalFormatting sqref="A659">
    <cfRule type="expression" dxfId="1408" priority="2002" stopIfTrue="1">
      <formula>$F659=""</formula>
    </cfRule>
    <cfRule type="expression" dxfId="1407" priority="2003" stopIfTrue="1">
      <formula>#REF!&lt;&gt;""</formula>
    </cfRule>
    <cfRule type="expression" dxfId="1406" priority="2004" stopIfTrue="1">
      <formula>AND($G659="",$F659&lt;&gt;"")</formula>
    </cfRule>
  </conditionalFormatting>
  <conditionalFormatting sqref="A659">
    <cfRule type="expression" dxfId="1405" priority="1999" stopIfTrue="1">
      <formula>$F659=""</formula>
    </cfRule>
    <cfRule type="expression" dxfId="1404" priority="2000" stopIfTrue="1">
      <formula>#REF!&lt;&gt;""</formula>
    </cfRule>
    <cfRule type="expression" dxfId="1403" priority="2001" stopIfTrue="1">
      <formula>AND($G659="",$F659&lt;&gt;"")</formula>
    </cfRule>
  </conditionalFormatting>
  <conditionalFormatting sqref="A659">
    <cfRule type="expression" dxfId="1402" priority="1996" stopIfTrue="1">
      <formula>$F659=""</formula>
    </cfRule>
    <cfRule type="expression" dxfId="1401" priority="1997" stopIfTrue="1">
      <formula>#REF!&lt;&gt;""</formula>
    </cfRule>
    <cfRule type="expression" dxfId="1400" priority="1998" stopIfTrue="1">
      <formula>AND($G659="",$F659&lt;&gt;"")</formula>
    </cfRule>
  </conditionalFormatting>
  <conditionalFormatting sqref="A659">
    <cfRule type="expression" dxfId="1399" priority="1993" stopIfTrue="1">
      <formula>$F659=""</formula>
    </cfRule>
    <cfRule type="expression" dxfId="1398" priority="1994" stopIfTrue="1">
      <formula>#REF!&lt;&gt;""</formula>
    </cfRule>
    <cfRule type="expression" dxfId="1397" priority="1995" stopIfTrue="1">
      <formula>AND($G659="",$F659&lt;&gt;"")</formula>
    </cfRule>
  </conditionalFormatting>
  <conditionalFormatting sqref="A659">
    <cfRule type="expression" dxfId="1396" priority="1990" stopIfTrue="1">
      <formula>$F659=""</formula>
    </cfRule>
    <cfRule type="expression" dxfId="1395" priority="1991" stopIfTrue="1">
      <formula>#REF!&lt;&gt;""</formula>
    </cfRule>
    <cfRule type="expression" dxfId="1394" priority="1992" stopIfTrue="1">
      <formula>AND($G659="",$F659&lt;&gt;"")</formula>
    </cfRule>
  </conditionalFormatting>
  <conditionalFormatting sqref="A659">
    <cfRule type="expression" dxfId="1393" priority="1987" stopIfTrue="1">
      <formula>$F659=""</formula>
    </cfRule>
    <cfRule type="expression" dxfId="1392" priority="1988" stopIfTrue="1">
      <formula>#REF!&lt;&gt;""</formula>
    </cfRule>
    <cfRule type="expression" dxfId="1391" priority="1989" stopIfTrue="1">
      <formula>AND($G659="",$F659&lt;&gt;"")</formula>
    </cfRule>
  </conditionalFormatting>
  <conditionalFormatting sqref="A659">
    <cfRule type="expression" dxfId="1390" priority="1984" stopIfTrue="1">
      <formula>$F659=""</formula>
    </cfRule>
    <cfRule type="expression" dxfId="1389" priority="1985" stopIfTrue="1">
      <formula>#REF!&lt;&gt;""</formula>
    </cfRule>
    <cfRule type="expression" dxfId="1388" priority="1986" stopIfTrue="1">
      <formula>AND($G659="",$F659&lt;&gt;"")</formula>
    </cfRule>
  </conditionalFormatting>
  <conditionalFormatting sqref="A659">
    <cfRule type="expression" dxfId="1387" priority="1981" stopIfTrue="1">
      <formula>$F659=""</formula>
    </cfRule>
    <cfRule type="expression" dxfId="1386" priority="1982" stopIfTrue="1">
      <formula>#REF!&lt;&gt;""</formula>
    </cfRule>
    <cfRule type="expression" dxfId="1385" priority="1983" stopIfTrue="1">
      <formula>AND($G659="",$F659&lt;&gt;"")</formula>
    </cfRule>
  </conditionalFormatting>
  <conditionalFormatting sqref="A659">
    <cfRule type="expression" dxfId="1384" priority="1979" stopIfTrue="1">
      <formula>$C659=""</formula>
    </cfRule>
    <cfRule type="expression" dxfId="1383" priority="1980" stopIfTrue="1">
      <formula>$G659&lt;&gt;""</formula>
    </cfRule>
  </conditionalFormatting>
  <conditionalFormatting sqref="A659">
    <cfRule type="expression" dxfId="1382" priority="1976" stopIfTrue="1">
      <formula>$F659=""</formula>
    </cfRule>
    <cfRule type="expression" dxfId="1381" priority="1977" stopIfTrue="1">
      <formula>#REF!&lt;&gt;""</formula>
    </cfRule>
    <cfRule type="expression" dxfId="1380" priority="1978" stopIfTrue="1">
      <formula>AND($G659="",$F659&lt;&gt;"")</formula>
    </cfRule>
  </conditionalFormatting>
  <conditionalFormatting sqref="A659">
    <cfRule type="expression" dxfId="1379" priority="1973" stopIfTrue="1">
      <formula>$F659=""</formula>
    </cfRule>
    <cfRule type="expression" dxfId="1378" priority="1974" stopIfTrue="1">
      <formula>#REF!&lt;&gt;""</formula>
    </cfRule>
    <cfRule type="expression" dxfId="1377" priority="1975" stopIfTrue="1">
      <formula>AND($G659="",$F659&lt;&gt;"")</formula>
    </cfRule>
  </conditionalFormatting>
  <conditionalFormatting sqref="A659">
    <cfRule type="expression" dxfId="1376" priority="1970" stopIfTrue="1">
      <formula>$F659=""</formula>
    </cfRule>
    <cfRule type="expression" dxfId="1375" priority="1971" stopIfTrue="1">
      <formula>#REF!&lt;&gt;""</formula>
    </cfRule>
    <cfRule type="expression" dxfId="1374" priority="1972" stopIfTrue="1">
      <formula>AND($G659="",$F659&lt;&gt;"")</formula>
    </cfRule>
  </conditionalFormatting>
  <conditionalFormatting sqref="A659">
    <cfRule type="expression" dxfId="1373" priority="1967" stopIfTrue="1">
      <formula>$F659=""</formula>
    </cfRule>
    <cfRule type="expression" dxfId="1372" priority="1968" stopIfTrue="1">
      <formula>#REF!&lt;&gt;""</formula>
    </cfRule>
    <cfRule type="expression" dxfId="1371" priority="1969" stopIfTrue="1">
      <formula>AND($G659="",$F659&lt;&gt;"")</formula>
    </cfRule>
  </conditionalFormatting>
  <conditionalFormatting sqref="A659">
    <cfRule type="expression" dxfId="1370" priority="1965" stopIfTrue="1">
      <formula>$C659=""</formula>
    </cfRule>
    <cfRule type="expression" dxfId="1369" priority="1966" stopIfTrue="1">
      <formula>$G659&lt;&gt;""</formula>
    </cfRule>
  </conditionalFormatting>
  <conditionalFormatting sqref="A659">
    <cfRule type="expression" dxfId="1368" priority="1962" stopIfTrue="1">
      <formula>$F659=""</formula>
    </cfRule>
    <cfRule type="expression" dxfId="1367" priority="1963" stopIfTrue="1">
      <formula>#REF!&lt;&gt;""</formula>
    </cfRule>
    <cfRule type="expression" dxfId="1366" priority="1964" stopIfTrue="1">
      <formula>AND($G659="",$F659&lt;&gt;"")</formula>
    </cfRule>
  </conditionalFormatting>
  <conditionalFormatting sqref="A659">
    <cfRule type="expression" dxfId="1365" priority="1959" stopIfTrue="1">
      <formula>$F659=""</formula>
    </cfRule>
    <cfRule type="expression" dxfId="1364" priority="1960" stopIfTrue="1">
      <formula>#REF!&lt;&gt;""</formula>
    </cfRule>
    <cfRule type="expression" dxfId="1363" priority="1961" stopIfTrue="1">
      <formula>AND($G659="",$F659&lt;&gt;"")</formula>
    </cfRule>
  </conditionalFormatting>
  <conditionalFormatting sqref="A659">
    <cfRule type="expression" dxfId="1362" priority="1956" stopIfTrue="1">
      <formula>$F659=""</formula>
    </cfRule>
    <cfRule type="expression" dxfId="1361" priority="1957" stopIfTrue="1">
      <formula>#REF!&lt;&gt;""</formula>
    </cfRule>
    <cfRule type="expression" dxfId="1360" priority="1958" stopIfTrue="1">
      <formula>AND($G659="",$F659&lt;&gt;"")</formula>
    </cfRule>
  </conditionalFormatting>
  <conditionalFormatting sqref="A659">
    <cfRule type="expression" dxfId="1359" priority="1953" stopIfTrue="1">
      <formula>$F659=""</formula>
    </cfRule>
    <cfRule type="expression" dxfId="1358" priority="1954" stopIfTrue="1">
      <formula>#REF!&lt;&gt;""</formula>
    </cfRule>
    <cfRule type="expression" dxfId="1357" priority="1955" stopIfTrue="1">
      <formula>AND($G659="",$F659&lt;&gt;"")</formula>
    </cfRule>
  </conditionalFormatting>
  <conditionalFormatting sqref="A659">
    <cfRule type="expression" dxfId="1356" priority="1950" stopIfTrue="1">
      <formula>$F659=""</formula>
    </cfRule>
    <cfRule type="expression" dxfId="1355" priority="1951" stopIfTrue="1">
      <formula>#REF!&lt;&gt;""</formula>
    </cfRule>
    <cfRule type="expression" dxfId="1354" priority="1952" stopIfTrue="1">
      <formula>AND($G659="",$F659&lt;&gt;"")</formula>
    </cfRule>
  </conditionalFormatting>
  <conditionalFormatting sqref="A659">
    <cfRule type="expression" dxfId="1353" priority="1947" stopIfTrue="1">
      <formula>$F659=""</formula>
    </cfRule>
    <cfRule type="expression" dxfId="1352" priority="1948" stopIfTrue="1">
      <formula>#REF!&lt;&gt;""</formula>
    </cfRule>
    <cfRule type="expression" dxfId="1351" priority="1949" stopIfTrue="1">
      <formula>AND($G659="",$F659&lt;&gt;"")</formula>
    </cfRule>
  </conditionalFormatting>
  <conditionalFormatting sqref="A659">
    <cfRule type="expression" dxfId="1350" priority="1944" stopIfTrue="1">
      <formula>$F659=""</formula>
    </cfRule>
    <cfRule type="expression" dxfId="1349" priority="1945" stopIfTrue="1">
      <formula>#REF!&lt;&gt;""</formula>
    </cfRule>
    <cfRule type="expression" dxfId="1348" priority="1946" stopIfTrue="1">
      <formula>AND($G659="",$F659&lt;&gt;"")</formula>
    </cfRule>
  </conditionalFormatting>
  <conditionalFormatting sqref="A659">
    <cfRule type="expression" dxfId="1347" priority="1941" stopIfTrue="1">
      <formula>$F659=""</formula>
    </cfRule>
    <cfRule type="expression" dxfId="1346" priority="1942" stopIfTrue="1">
      <formula>#REF!&lt;&gt;""</formula>
    </cfRule>
    <cfRule type="expression" dxfId="1345" priority="1943" stopIfTrue="1">
      <formula>AND($G659="",$F659&lt;&gt;"")</formula>
    </cfRule>
  </conditionalFormatting>
  <conditionalFormatting sqref="A659">
    <cfRule type="expression" dxfId="1344" priority="1938" stopIfTrue="1">
      <formula>$F659=""</formula>
    </cfRule>
    <cfRule type="expression" dxfId="1343" priority="1939" stopIfTrue="1">
      <formula>#REF!&lt;&gt;""</formula>
    </cfRule>
    <cfRule type="expression" dxfId="1342" priority="1940" stopIfTrue="1">
      <formula>AND($G659="",$F659&lt;&gt;"")</formula>
    </cfRule>
  </conditionalFormatting>
  <conditionalFormatting sqref="A659">
    <cfRule type="expression" dxfId="1341" priority="1936" stopIfTrue="1">
      <formula>$C659=""</formula>
    </cfRule>
    <cfRule type="expression" dxfId="1340" priority="1937" stopIfTrue="1">
      <formula>$G659&lt;&gt;""</formula>
    </cfRule>
  </conditionalFormatting>
  <conditionalFormatting sqref="A659">
    <cfRule type="expression" dxfId="1339" priority="1933" stopIfTrue="1">
      <formula>$F659=""</formula>
    </cfRule>
    <cfRule type="expression" dxfId="1338" priority="1934" stopIfTrue="1">
      <formula>#REF!&lt;&gt;""</formula>
    </cfRule>
    <cfRule type="expression" dxfId="1337" priority="1935" stopIfTrue="1">
      <formula>AND($G659="",$F659&lt;&gt;"")</formula>
    </cfRule>
  </conditionalFormatting>
  <conditionalFormatting sqref="A659">
    <cfRule type="expression" dxfId="1336" priority="1930" stopIfTrue="1">
      <formula>$F659=""</formula>
    </cfRule>
    <cfRule type="expression" dxfId="1335" priority="1931" stopIfTrue="1">
      <formula>#REF!&lt;&gt;""</formula>
    </cfRule>
    <cfRule type="expression" dxfId="1334" priority="1932" stopIfTrue="1">
      <formula>AND($G659="",$F659&lt;&gt;"")</formula>
    </cfRule>
  </conditionalFormatting>
  <conditionalFormatting sqref="A659">
    <cfRule type="expression" dxfId="1333" priority="1927" stopIfTrue="1">
      <formula>$F659=""</formula>
    </cfRule>
    <cfRule type="expression" dxfId="1332" priority="1928" stopIfTrue="1">
      <formula>#REF!&lt;&gt;""</formula>
    </cfRule>
    <cfRule type="expression" dxfId="1331" priority="1929" stopIfTrue="1">
      <formula>AND($G659="",$F659&lt;&gt;"")</formula>
    </cfRule>
  </conditionalFormatting>
  <conditionalFormatting sqref="A659">
    <cfRule type="expression" dxfId="1330" priority="1924" stopIfTrue="1">
      <formula>$F659=""</formula>
    </cfRule>
    <cfRule type="expression" dxfId="1329" priority="1925" stopIfTrue="1">
      <formula>#REF!&lt;&gt;""</formula>
    </cfRule>
    <cfRule type="expression" dxfId="1328" priority="1926" stopIfTrue="1">
      <formula>AND($G659="",$F659&lt;&gt;"")</formula>
    </cfRule>
  </conditionalFormatting>
  <conditionalFormatting sqref="A659">
    <cfRule type="expression" dxfId="1327" priority="1921" stopIfTrue="1">
      <formula>$F659=""</formula>
    </cfRule>
    <cfRule type="expression" dxfId="1326" priority="1922" stopIfTrue="1">
      <formula>#REF!&lt;&gt;""</formula>
    </cfRule>
    <cfRule type="expression" dxfId="1325" priority="1923" stopIfTrue="1">
      <formula>AND($G659="",$F659&lt;&gt;"")</formula>
    </cfRule>
  </conditionalFormatting>
  <conditionalFormatting sqref="A659">
    <cfRule type="expression" dxfId="1324" priority="1919" stopIfTrue="1">
      <formula>$C659=""</formula>
    </cfRule>
    <cfRule type="expression" dxfId="1323" priority="1920" stopIfTrue="1">
      <formula>$G659&lt;&gt;""</formula>
    </cfRule>
  </conditionalFormatting>
  <conditionalFormatting sqref="A659">
    <cfRule type="expression" dxfId="1322" priority="1916" stopIfTrue="1">
      <formula>$F659=""</formula>
    </cfRule>
    <cfRule type="expression" dxfId="1321" priority="1917" stopIfTrue="1">
      <formula>#REF!&lt;&gt;""</formula>
    </cfRule>
    <cfRule type="expression" dxfId="1320" priority="1918" stopIfTrue="1">
      <formula>AND($G659="",$F659&lt;&gt;"")</formula>
    </cfRule>
  </conditionalFormatting>
  <conditionalFormatting sqref="A659">
    <cfRule type="expression" dxfId="1319" priority="1913" stopIfTrue="1">
      <formula>$F659=""</formula>
    </cfRule>
    <cfRule type="expression" dxfId="1318" priority="1914" stopIfTrue="1">
      <formula>#REF!&lt;&gt;""</formula>
    </cfRule>
    <cfRule type="expression" dxfId="1317" priority="1915" stopIfTrue="1">
      <formula>AND($G659="",$F659&lt;&gt;"")</formula>
    </cfRule>
  </conditionalFormatting>
  <conditionalFormatting sqref="A659">
    <cfRule type="expression" dxfId="1316" priority="1910" stopIfTrue="1">
      <formula>$F659=""</formula>
    </cfRule>
    <cfRule type="expression" dxfId="1315" priority="1911" stopIfTrue="1">
      <formula>#REF!&lt;&gt;""</formula>
    </cfRule>
    <cfRule type="expression" dxfId="1314" priority="1912" stopIfTrue="1">
      <formula>AND($G659="",$F659&lt;&gt;"")</formula>
    </cfRule>
  </conditionalFormatting>
  <conditionalFormatting sqref="A659">
    <cfRule type="expression" dxfId="1313" priority="1907" stopIfTrue="1">
      <formula>$F659=""</formula>
    </cfRule>
    <cfRule type="expression" dxfId="1312" priority="1908" stopIfTrue="1">
      <formula>#REF!&lt;&gt;""</formula>
    </cfRule>
    <cfRule type="expression" dxfId="1311" priority="1909" stopIfTrue="1">
      <formula>AND($G659="",$F659&lt;&gt;"")</formula>
    </cfRule>
  </conditionalFormatting>
  <conditionalFormatting sqref="A659">
    <cfRule type="expression" dxfId="1310" priority="1905" stopIfTrue="1">
      <formula>$C659=""</formula>
    </cfRule>
    <cfRule type="expression" dxfId="1309" priority="1906" stopIfTrue="1">
      <formula>$G659&lt;&gt;""</formula>
    </cfRule>
  </conditionalFormatting>
  <conditionalFormatting sqref="A659">
    <cfRule type="expression" dxfId="1308" priority="1902" stopIfTrue="1">
      <formula>$F659=""</formula>
    </cfRule>
    <cfRule type="expression" dxfId="1307" priority="1903" stopIfTrue="1">
      <formula>#REF!&lt;&gt;""</formula>
    </cfRule>
    <cfRule type="expression" dxfId="1306" priority="1904" stopIfTrue="1">
      <formula>AND($G659="",$F659&lt;&gt;"")</formula>
    </cfRule>
  </conditionalFormatting>
  <conditionalFormatting sqref="A659">
    <cfRule type="expression" dxfId="1305" priority="1899" stopIfTrue="1">
      <formula>$F659=""</formula>
    </cfRule>
    <cfRule type="expression" dxfId="1304" priority="1900" stopIfTrue="1">
      <formula>#REF!&lt;&gt;""</formula>
    </cfRule>
    <cfRule type="expression" dxfId="1303" priority="1901" stopIfTrue="1">
      <formula>AND($G659="",$F659&lt;&gt;"")</formula>
    </cfRule>
  </conditionalFormatting>
  <conditionalFormatting sqref="A659">
    <cfRule type="expression" dxfId="1302" priority="1896" stopIfTrue="1">
      <formula>$F659=""</formula>
    </cfRule>
    <cfRule type="expression" dxfId="1301" priority="1897" stopIfTrue="1">
      <formula>#REF!&lt;&gt;""</formula>
    </cfRule>
    <cfRule type="expression" dxfId="1300" priority="1898" stopIfTrue="1">
      <formula>AND($G659="",$F659&lt;&gt;"")</formula>
    </cfRule>
  </conditionalFormatting>
  <conditionalFormatting sqref="A659">
    <cfRule type="expression" dxfId="1299" priority="1893" stopIfTrue="1">
      <formula>$F659=""</formula>
    </cfRule>
    <cfRule type="expression" dxfId="1298" priority="1894" stopIfTrue="1">
      <formula>#REF!&lt;&gt;""</formula>
    </cfRule>
    <cfRule type="expression" dxfId="1297" priority="1895" stopIfTrue="1">
      <formula>AND($G659="",$F659&lt;&gt;"")</formula>
    </cfRule>
  </conditionalFormatting>
  <conditionalFormatting sqref="A659">
    <cfRule type="expression" dxfId="1296" priority="1890" stopIfTrue="1">
      <formula>$F659=""</formula>
    </cfRule>
    <cfRule type="expression" dxfId="1295" priority="1891" stopIfTrue="1">
      <formula>#REF!&lt;&gt;""</formula>
    </cfRule>
    <cfRule type="expression" dxfId="1294" priority="1892" stopIfTrue="1">
      <formula>AND($G659="",$F659&lt;&gt;"")</formula>
    </cfRule>
  </conditionalFormatting>
  <conditionalFormatting sqref="A659">
    <cfRule type="expression" dxfId="1293" priority="1887" stopIfTrue="1">
      <formula>$F659=""</formula>
    </cfRule>
    <cfRule type="expression" dxfId="1292" priority="1888" stopIfTrue="1">
      <formula>#REF!&lt;&gt;""</formula>
    </cfRule>
    <cfRule type="expression" dxfId="1291" priority="1889" stopIfTrue="1">
      <formula>AND($G659="",$F659&lt;&gt;"")</formula>
    </cfRule>
  </conditionalFormatting>
  <conditionalFormatting sqref="A659">
    <cfRule type="expression" dxfId="1290" priority="1885" stopIfTrue="1">
      <formula>$C659=""</formula>
    </cfRule>
    <cfRule type="expression" dxfId="1289" priority="1886" stopIfTrue="1">
      <formula>$G659&lt;&gt;""</formula>
    </cfRule>
  </conditionalFormatting>
  <conditionalFormatting sqref="A659">
    <cfRule type="expression" dxfId="1288" priority="1882" stopIfTrue="1">
      <formula>$F659=""</formula>
    </cfRule>
    <cfRule type="expression" dxfId="1287" priority="1883" stopIfTrue="1">
      <formula>#REF!&lt;&gt;""</formula>
    </cfRule>
    <cfRule type="expression" dxfId="1286" priority="1884" stopIfTrue="1">
      <formula>AND($G659="",$F659&lt;&gt;"")</formula>
    </cfRule>
  </conditionalFormatting>
  <conditionalFormatting sqref="A659">
    <cfRule type="expression" dxfId="1285" priority="1879" stopIfTrue="1">
      <formula>$F659=""</formula>
    </cfRule>
    <cfRule type="expression" dxfId="1284" priority="1880" stopIfTrue="1">
      <formula>#REF!&lt;&gt;""</formula>
    </cfRule>
    <cfRule type="expression" dxfId="1283" priority="1881" stopIfTrue="1">
      <formula>AND($G659="",$F659&lt;&gt;"")</formula>
    </cfRule>
  </conditionalFormatting>
  <conditionalFormatting sqref="A659">
    <cfRule type="expression" dxfId="1282" priority="1876" stopIfTrue="1">
      <formula>$F659=""</formula>
    </cfRule>
    <cfRule type="expression" dxfId="1281" priority="1877" stopIfTrue="1">
      <formula>#REF!&lt;&gt;""</formula>
    </cfRule>
    <cfRule type="expression" dxfId="1280" priority="1878" stopIfTrue="1">
      <formula>AND($G659="",$F659&lt;&gt;"")</formula>
    </cfRule>
  </conditionalFormatting>
  <conditionalFormatting sqref="A659">
    <cfRule type="expression" dxfId="1279" priority="1873" stopIfTrue="1">
      <formula>$F659=""</formula>
    </cfRule>
    <cfRule type="expression" dxfId="1278" priority="1874" stopIfTrue="1">
      <formula>#REF!&lt;&gt;""</formula>
    </cfRule>
    <cfRule type="expression" dxfId="1277" priority="1875" stopIfTrue="1">
      <formula>AND($G659="",$F659&lt;&gt;"")</formula>
    </cfRule>
  </conditionalFormatting>
  <conditionalFormatting sqref="A659">
    <cfRule type="expression" dxfId="1276" priority="1871" stopIfTrue="1">
      <formula>$C659=""</formula>
    </cfRule>
    <cfRule type="expression" dxfId="1275" priority="1872" stopIfTrue="1">
      <formula>$G659&lt;&gt;""</formula>
    </cfRule>
  </conditionalFormatting>
  <conditionalFormatting sqref="A659">
    <cfRule type="expression" dxfId="1274" priority="1868" stopIfTrue="1">
      <formula>$F659=""</formula>
    </cfRule>
    <cfRule type="expression" dxfId="1273" priority="1869" stopIfTrue="1">
      <formula>#REF!&lt;&gt;""</formula>
    </cfRule>
    <cfRule type="expression" dxfId="1272" priority="1870" stopIfTrue="1">
      <formula>AND($G659="",$F659&lt;&gt;"")</formula>
    </cfRule>
  </conditionalFormatting>
  <conditionalFormatting sqref="A659">
    <cfRule type="expression" dxfId="1271" priority="1865" stopIfTrue="1">
      <formula>$F659=""</formula>
    </cfRule>
    <cfRule type="expression" dxfId="1270" priority="1866" stopIfTrue="1">
      <formula>#REF!&lt;&gt;""</formula>
    </cfRule>
    <cfRule type="expression" dxfId="1269" priority="1867" stopIfTrue="1">
      <formula>AND($G659="",$F659&lt;&gt;"")</formula>
    </cfRule>
  </conditionalFormatting>
  <conditionalFormatting sqref="A659">
    <cfRule type="expression" dxfId="1268" priority="1862" stopIfTrue="1">
      <formula>$F659=""</formula>
    </cfRule>
    <cfRule type="expression" dxfId="1267" priority="1863" stopIfTrue="1">
      <formula>#REF!&lt;&gt;""</formula>
    </cfRule>
    <cfRule type="expression" dxfId="1266" priority="1864" stopIfTrue="1">
      <formula>AND($G659="",$F659&lt;&gt;"")</formula>
    </cfRule>
  </conditionalFormatting>
  <conditionalFormatting sqref="A659">
    <cfRule type="expression" dxfId="1265" priority="1859" stopIfTrue="1">
      <formula>$F659=""</formula>
    </cfRule>
    <cfRule type="expression" dxfId="1264" priority="1860" stopIfTrue="1">
      <formula>#REF!&lt;&gt;""</formula>
    </cfRule>
    <cfRule type="expression" dxfId="1263" priority="1861" stopIfTrue="1">
      <formula>AND($G659="",$F659&lt;&gt;"")</formula>
    </cfRule>
  </conditionalFormatting>
  <conditionalFormatting sqref="A659">
    <cfRule type="expression" dxfId="1262" priority="1857" stopIfTrue="1">
      <formula>$C659=""</formula>
    </cfRule>
    <cfRule type="expression" dxfId="1261" priority="1858" stopIfTrue="1">
      <formula>$E659&lt;&gt;""</formula>
    </cfRule>
  </conditionalFormatting>
  <conditionalFormatting sqref="A659">
    <cfRule type="expression" dxfId="1260" priority="1855" stopIfTrue="1">
      <formula>$C659=""</formula>
    </cfRule>
    <cfRule type="expression" dxfId="1259" priority="1856" stopIfTrue="1">
      <formula>$E659&lt;&gt;""</formula>
    </cfRule>
  </conditionalFormatting>
  <conditionalFormatting sqref="A659">
    <cfRule type="expression" dxfId="1258" priority="1853" stopIfTrue="1">
      <formula>$C659=""</formula>
    </cfRule>
    <cfRule type="expression" dxfId="1257" priority="1854" stopIfTrue="1">
      <formula>$G659&lt;&gt;""</formula>
    </cfRule>
  </conditionalFormatting>
  <conditionalFormatting sqref="A659">
    <cfRule type="expression" dxfId="1256" priority="1851" stopIfTrue="1">
      <formula>$C659=""</formula>
    </cfRule>
    <cfRule type="expression" dxfId="1255" priority="1852" stopIfTrue="1">
      <formula>$E659&lt;&gt;""</formula>
    </cfRule>
  </conditionalFormatting>
  <conditionalFormatting sqref="A659">
    <cfRule type="expression" dxfId="1254" priority="1849" stopIfTrue="1">
      <formula>$C659=""</formula>
    </cfRule>
    <cfRule type="expression" dxfId="1253" priority="1850" stopIfTrue="1">
      <formula>$E659&lt;&gt;""</formula>
    </cfRule>
  </conditionalFormatting>
  <conditionalFormatting sqref="A659">
    <cfRule type="expression" dxfId="1252" priority="1847" stopIfTrue="1">
      <formula>$C659=""</formula>
    </cfRule>
    <cfRule type="expression" dxfId="1251" priority="1848" stopIfTrue="1">
      <formula>$G659&lt;&gt;""</formula>
    </cfRule>
  </conditionalFormatting>
  <conditionalFormatting sqref="A659">
    <cfRule type="expression" dxfId="1250" priority="1845" stopIfTrue="1">
      <formula>$C659=""</formula>
    </cfRule>
    <cfRule type="expression" dxfId="1249" priority="1846" stopIfTrue="1">
      <formula>$E659&lt;&gt;""</formula>
    </cfRule>
  </conditionalFormatting>
  <conditionalFormatting sqref="A659">
    <cfRule type="expression" dxfId="1248" priority="1843" stopIfTrue="1">
      <formula>$C659=""</formula>
    </cfRule>
    <cfRule type="expression" dxfId="1247" priority="1844" stopIfTrue="1">
      <formula>$E659&lt;&gt;""</formula>
    </cfRule>
  </conditionalFormatting>
  <conditionalFormatting sqref="A659">
    <cfRule type="expression" dxfId="1246" priority="1840" stopIfTrue="1">
      <formula>$F659=""</formula>
    </cfRule>
    <cfRule type="expression" dxfId="1245" priority="1841" stopIfTrue="1">
      <formula>#REF!&lt;&gt;""</formula>
    </cfRule>
    <cfRule type="expression" dxfId="1244" priority="1842" stopIfTrue="1">
      <formula>AND($G659="",$F659&lt;&gt;"")</formula>
    </cfRule>
  </conditionalFormatting>
  <conditionalFormatting sqref="A659">
    <cfRule type="expression" dxfId="1243" priority="1837" stopIfTrue="1">
      <formula>$F659=""</formula>
    </cfRule>
    <cfRule type="expression" dxfId="1242" priority="1838" stopIfTrue="1">
      <formula>#REF!&lt;&gt;""</formula>
    </cfRule>
    <cfRule type="expression" dxfId="1241" priority="1839" stopIfTrue="1">
      <formula>AND($G659="",$F659&lt;&gt;"")</formula>
    </cfRule>
  </conditionalFormatting>
  <conditionalFormatting sqref="A659">
    <cfRule type="expression" dxfId="1240" priority="1835" stopIfTrue="1">
      <formula>$C659=""</formula>
    </cfRule>
    <cfRule type="expression" dxfId="1239" priority="1836" stopIfTrue="1">
      <formula>$G659&lt;&gt;""</formula>
    </cfRule>
  </conditionalFormatting>
  <conditionalFormatting sqref="A659">
    <cfRule type="expression" dxfId="1238" priority="1832" stopIfTrue="1">
      <formula>$F659=""</formula>
    </cfRule>
    <cfRule type="expression" dxfId="1237" priority="1833" stopIfTrue="1">
      <formula>#REF!&lt;&gt;""</formula>
    </cfRule>
    <cfRule type="expression" dxfId="1236" priority="1834" stopIfTrue="1">
      <formula>AND($G659="",$F659&lt;&gt;"")</formula>
    </cfRule>
  </conditionalFormatting>
  <conditionalFormatting sqref="A659">
    <cfRule type="expression" dxfId="1235" priority="1829" stopIfTrue="1">
      <formula>$F659=""</formula>
    </cfRule>
    <cfRule type="expression" dxfId="1234" priority="1830" stopIfTrue="1">
      <formula>#REF!&lt;&gt;""</formula>
    </cfRule>
    <cfRule type="expression" dxfId="1233" priority="1831" stopIfTrue="1">
      <formula>AND($G659="",$F659&lt;&gt;"")</formula>
    </cfRule>
  </conditionalFormatting>
  <conditionalFormatting sqref="A659">
    <cfRule type="expression" dxfId="1232" priority="1826" stopIfTrue="1">
      <formula>$F659=""</formula>
    </cfRule>
    <cfRule type="expression" dxfId="1231" priority="1827" stopIfTrue="1">
      <formula>#REF!&lt;&gt;""</formula>
    </cfRule>
    <cfRule type="expression" dxfId="1230" priority="1828" stopIfTrue="1">
      <formula>AND($G659="",$F659&lt;&gt;"")</formula>
    </cfRule>
  </conditionalFormatting>
  <conditionalFormatting sqref="A659">
    <cfRule type="expression" dxfId="1229" priority="1823" stopIfTrue="1">
      <formula>$F659=""</formula>
    </cfRule>
    <cfRule type="expression" dxfId="1228" priority="1824" stopIfTrue="1">
      <formula>#REF!&lt;&gt;""</formula>
    </cfRule>
    <cfRule type="expression" dxfId="1227" priority="1825" stopIfTrue="1">
      <formula>AND($G659="",$F659&lt;&gt;"")</formula>
    </cfRule>
  </conditionalFormatting>
  <conditionalFormatting sqref="A659">
    <cfRule type="expression" dxfId="1226" priority="1821" stopIfTrue="1">
      <formula>$C659=""</formula>
    </cfRule>
    <cfRule type="expression" dxfId="1225" priority="1822" stopIfTrue="1">
      <formula>$G659&lt;&gt;""</formula>
    </cfRule>
  </conditionalFormatting>
  <conditionalFormatting sqref="A659">
    <cfRule type="expression" dxfId="1224" priority="1818" stopIfTrue="1">
      <formula>$F659=""</formula>
    </cfRule>
    <cfRule type="expression" dxfId="1223" priority="1819" stopIfTrue="1">
      <formula>#REF!&lt;&gt;""</formula>
    </cfRule>
    <cfRule type="expression" dxfId="1222" priority="1820" stopIfTrue="1">
      <formula>AND($G659="",$F659&lt;&gt;"")</formula>
    </cfRule>
  </conditionalFormatting>
  <conditionalFormatting sqref="A659">
    <cfRule type="expression" dxfId="1221" priority="1815" stopIfTrue="1">
      <formula>$F659=""</formula>
    </cfRule>
    <cfRule type="expression" dxfId="1220" priority="1816" stopIfTrue="1">
      <formula>#REF!&lt;&gt;""</formula>
    </cfRule>
    <cfRule type="expression" dxfId="1219" priority="1817" stopIfTrue="1">
      <formula>AND($G659="",$F659&lt;&gt;"")</formula>
    </cfRule>
  </conditionalFormatting>
  <conditionalFormatting sqref="A659">
    <cfRule type="expression" dxfId="1218" priority="1812" stopIfTrue="1">
      <formula>$F659=""</formula>
    </cfRule>
    <cfRule type="expression" dxfId="1217" priority="1813" stopIfTrue="1">
      <formula>#REF!&lt;&gt;""</formula>
    </cfRule>
    <cfRule type="expression" dxfId="1216" priority="1814" stopIfTrue="1">
      <formula>AND($G659="",$F659&lt;&gt;"")</formula>
    </cfRule>
  </conditionalFormatting>
  <conditionalFormatting sqref="A659">
    <cfRule type="expression" dxfId="1215" priority="1809" stopIfTrue="1">
      <formula>$F659=""</formula>
    </cfRule>
    <cfRule type="expression" dxfId="1214" priority="1810" stopIfTrue="1">
      <formula>#REF!&lt;&gt;""</formula>
    </cfRule>
    <cfRule type="expression" dxfId="1213" priority="1811" stopIfTrue="1">
      <formula>AND($G659="",$F659&lt;&gt;"")</formula>
    </cfRule>
  </conditionalFormatting>
  <conditionalFormatting sqref="A659">
    <cfRule type="expression" dxfId="1212" priority="1807" stopIfTrue="1">
      <formula>$C659=""</formula>
    </cfRule>
    <cfRule type="expression" dxfId="1211" priority="1808" stopIfTrue="1">
      <formula>$G659&lt;&gt;""</formula>
    </cfRule>
  </conditionalFormatting>
  <conditionalFormatting sqref="A659">
    <cfRule type="expression" dxfId="1210" priority="1805" stopIfTrue="1">
      <formula>$C659=""</formula>
    </cfRule>
    <cfRule type="expression" dxfId="1209" priority="1806" stopIfTrue="1">
      <formula>$E659&lt;&gt;""</formula>
    </cfRule>
  </conditionalFormatting>
  <conditionalFormatting sqref="A659">
    <cfRule type="expression" dxfId="1208" priority="1803" stopIfTrue="1">
      <formula>$C659=""</formula>
    </cfRule>
    <cfRule type="expression" dxfId="1207" priority="1804" stopIfTrue="1">
      <formula>$E659&lt;&gt;""</formula>
    </cfRule>
  </conditionalFormatting>
  <conditionalFormatting sqref="A659">
    <cfRule type="expression" dxfId="1206" priority="1801" stopIfTrue="1">
      <formula>$C659=""</formula>
    </cfRule>
    <cfRule type="expression" dxfId="1205" priority="1802" stopIfTrue="1">
      <formula>$G659&lt;&gt;""</formula>
    </cfRule>
  </conditionalFormatting>
  <conditionalFormatting sqref="A659">
    <cfRule type="expression" dxfId="1204" priority="1799" stopIfTrue="1">
      <formula>$C659=""</formula>
    </cfRule>
    <cfRule type="expression" dxfId="1203" priority="1800" stopIfTrue="1">
      <formula>$E659&lt;&gt;""</formula>
    </cfRule>
  </conditionalFormatting>
  <conditionalFormatting sqref="A659">
    <cfRule type="expression" dxfId="1202" priority="1797" stopIfTrue="1">
      <formula>$C659=""</formula>
    </cfRule>
    <cfRule type="expression" dxfId="1201" priority="1798" stopIfTrue="1">
      <formula>$E659&lt;&gt;""</formula>
    </cfRule>
  </conditionalFormatting>
  <conditionalFormatting sqref="A659">
    <cfRule type="expression" dxfId="1200" priority="1794" stopIfTrue="1">
      <formula>$F659=""</formula>
    </cfRule>
    <cfRule type="expression" dxfId="1199" priority="1795" stopIfTrue="1">
      <formula>#REF!&lt;&gt;""</formula>
    </cfRule>
    <cfRule type="expression" dxfId="1198" priority="1796" stopIfTrue="1">
      <formula>AND($G659="",$F659&lt;&gt;"")</formula>
    </cfRule>
  </conditionalFormatting>
  <conditionalFormatting sqref="A659">
    <cfRule type="expression" dxfId="1197" priority="1791" stopIfTrue="1">
      <formula>$F659=""</formula>
    </cfRule>
    <cfRule type="expression" dxfId="1196" priority="1792" stopIfTrue="1">
      <formula>#REF!&lt;&gt;""</formula>
    </cfRule>
    <cfRule type="expression" dxfId="1195" priority="1793" stopIfTrue="1">
      <formula>AND($G659="",$F659&lt;&gt;"")</formula>
    </cfRule>
  </conditionalFormatting>
  <conditionalFormatting sqref="A659">
    <cfRule type="expression" dxfId="1194" priority="1788" stopIfTrue="1">
      <formula>$F659=""</formula>
    </cfRule>
    <cfRule type="expression" dxfId="1193" priority="1789" stopIfTrue="1">
      <formula>#REF!&lt;&gt;""</formula>
    </cfRule>
    <cfRule type="expression" dxfId="1192" priority="1790" stopIfTrue="1">
      <formula>AND($G659="",$F659&lt;&gt;"")</formula>
    </cfRule>
  </conditionalFormatting>
  <conditionalFormatting sqref="A659">
    <cfRule type="expression" dxfId="1191" priority="1785" stopIfTrue="1">
      <formula>$F659=""</formula>
    </cfRule>
    <cfRule type="expression" dxfId="1190" priority="1786" stopIfTrue="1">
      <formula>#REF!&lt;&gt;""</formula>
    </cfRule>
    <cfRule type="expression" dxfId="1189" priority="1787" stopIfTrue="1">
      <formula>AND($G659="",$F659&lt;&gt;"")</formula>
    </cfRule>
  </conditionalFormatting>
  <conditionalFormatting sqref="A659">
    <cfRule type="expression" dxfId="1188" priority="1782" stopIfTrue="1">
      <formula>$F659=""</formula>
    </cfRule>
    <cfRule type="expression" dxfId="1187" priority="1783" stopIfTrue="1">
      <formula>#REF!&lt;&gt;""</formula>
    </cfRule>
    <cfRule type="expression" dxfId="1186" priority="1784" stopIfTrue="1">
      <formula>AND($G659="",$F659&lt;&gt;"")</formula>
    </cfRule>
  </conditionalFormatting>
  <conditionalFormatting sqref="A659">
    <cfRule type="expression" dxfId="1185" priority="1779" stopIfTrue="1">
      <formula>$H659=""</formula>
    </cfRule>
    <cfRule type="expression" dxfId="1184" priority="1780" stopIfTrue="1">
      <formula>#REF!&lt;&gt;""</formula>
    </cfRule>
    <cfRule type="expression" dxfId="1183" priority="1781" stopIfTrue="1">
      <formula>AND($I666="",$H659&lt;&gt;"")</formula>
    </cfRule>
  </conditionalFormatting>
  <conditionalFormatting sqref="A659">
    <cfRule type="expression" dxfId="1182" priority="1776" stopIfTrue="1">
      <formula>$F659=""</formula>
    </cfRule>
    <cfRule type="expression" dxfId="1181" priority="1777" stopIfTrue="1">
      <formula>#REF!&lt;&gt;""</formula>
    </cfRule>
    <cfRule type="expression" dxfId="1180" priority="1778" stopIfTrue="1">
      <formula>AND($G659="",$F659&lt;&gt;"")</formula>
    </cfRule>
  </conditionalFormatting>
  <conditionalFormatting sqref="A659">
    <cfRule type="expression" dxfId="1179" priority="1773" stopIfTrue="1">
      <formula>$H659=""</formula>
    </cfRule>
    <cfRule type="expression" dxfId="1178" priority="1774" stopIfTrue="1">
      <formula>#REF!&lt;&gt;""</formula>
    </cfRule>
    <cfRule type="expression" dxfId="1177" priority="1775" stopIfTrue="1">
      <formula>AND($I665="",$H659&lt;&gt;"")</formula>
    </cfRule>
  </conditionalFormatting>
  <conditionalFormatting sqref="A659">
    <cfRule type="expression" dxfId="1176" priority="1770" stopIfTrue="1">
      <formula>$H659=""</formula>
    </cfRule>
    <cfRule type="expression" dxfId="1175" priority="1771" stopIfTrue="1">
      <formula>#REF!&lt;&gt;""</formula>
    </cfRule>
    <cfRule type="expression" dxfId="1174" priority="1772" stopIfTrue="1">
      <formula>AND(#REF!="",$H659&lt;&gt;"")</formula>
    </cfRule>
  </conditionalFormatting>
  <conditionalFormatting sqref="A659">
    <cfRule type="expression" dxfId="1173" priority="1767" stopIfTrue="1">
      <formula>$F659=""</formula>
    </cfRule>
    <cfRule type="expression" dxfId="1172" priority="1768" stopIfTrue="1">
      <formula>#REF!&lt;&gt;""</formula>
    </cfRule>
    <cfRule type="expression" dxfId="1171" priority="1769" stopIfTrue="1">
      <formula>AND($G659="",$F659&lt;&gt;"")</formula>
    </cfRule>
  </conditionalFormatting>
  <conditionalFormatting sqref="A659">
    <cfRule type="expression" dxfId="1170" priority="1764" stopIfTrue="1">
      <formula>$F659=""</formula>
    </cfRule>
    <cfRule type="expression" dxfId="1169" priority="1765" stopIfTrue="1">
      <formula>#REF!&lt;&gt;""</formula>
    </cfRule>
    <cfRule type="expression" dxfId="1168" priority="1766" stopIfTrue="1">
      <formula>AND($G659="",$F659&lt;&gt;"")</formula>
    </cfRule>
  </conditionalFormatting>
  <conditionalFormatting sqref="A65">
    <cfRule type="expression" dxfId="1167" priority="1762" stopIfTrue="1">
      <formula>$C65=""</formula>
    </cfRule>
    <cfRule type="expression" dxfId="1166" priority="1763" stopIfTrue="1">
      <formula>$G65&lt;&gt;""</formula>
    </cfRule>
  </conditionalFormatting>
  <conditionalFormatting sqref="A627:A640">
    <cfRule type="expression" dxfId="1165" priority="1741" stopIfTrue="1">
      <formula>$F627=""</formula>
    </cfRule>
    <cfRule type="expression" dxfId="1164" priority="1742" stopIfTrue="1">
      <formula>#REF!&lt;&gt;""</formula>
    </cfRule>
    <cfRule type="expression" dxfId="1163" priority="1743" stopIfTrue="1">
      <formula>AND($G627="",$F627&lt;&gt;"")</formula>
    </cfRule>
  </conditionalFormatting>
  <conditionalFormatting sqref="A627:A640">
    <cfRule type="expression" dxfId="1162" priority="1738" stopIfTrue="1">
      <formula>$F627=""</formula>
    </cfRule>
    <cfRule type="expression" dxfId="1161" priority="1739" stopIfTrue="1">
      <formula>#REF!&lt;&gt;""</formula>
    </cfRule>
    <cfRule type="expression" dxfId="1160" priority="1740" stopIfTrue="1">
      <formula>AND($G627="",$F627&lt;&gt;"")</formula>
    </cfRule>
  </conditionalFormatting>
  <conditionalFormatting sqref="A627:A640">
    <cfRule type="expression" dxfId="1159" priority="1735" stopIfTrue="1">
      <formula>$F627=""</formula>
    </cfRule>
    <cfRule type="expression" dxfId="1158" priority="1736" stopIfTrue="1">
      <formula>#REF!&lt;&gt;""</formula>
    </cfRule>
    <cfRule type="expression" dxfId="1157" priority="1737" stopIfTrue="1">
      <formula>AND($G627="",$F627&lt;&gt;"")</formula>
    </cfRule>
  </conditionalFormatting>
  <conditionalFormatting sqref="A627:A640">
    <cfRule type="expression" dxfId="1156" priority="1732" stopIfTrue="1">
      <formula>$F627=""</formula>
    </cfRule>
    <cfRule type="expression" dxfId="1155" priority="1733" stopIfTrue="1">
      <formula>#REF!&lt;&gt;""</formula>
    </cfRule>
    <cfRule type="expression" dxfId="1154" priority="1734" stopIfTrue="1">
      <formula>AND($G627="",$F627&lt;&gt;"")</formula>
    </cfRule>
  </conditionalFormatting>
  <conditionalFormatting sqref="A627:A640">
    <cfRule type="expression" dxfId="1153" priority="1729" stopIfTrue="1">
      <formula>$F627=""</formula>
    </cfRule>
    <cfRule type="expression" dxfId="1152" priority="1730" stopIfTrue="1">
      <formula>#REF!&lt;&gt;""</formula>
    </cfRule>
    <cfRule type="expression" dxfId="1151" priority="1731" stopIfTrue="1">
      <formula>AND($G627="",$F627&lt;&gt;"")</formula>
    </cfRule>
  </conditionalFormatting>
  <conditionalFormatting sqref="A627">
    <cfRule type="expression" dxfId="1150" priority="1726" stopIfTrue="1">
      <formula>$F627=""</formula>
    </cfRule>
    <cfRule type="expression" dxfId="1149" priority="1727" stopIfTrue="1">
      <formula>#REF!&lt;&gt;""</formula>
    </cfRule>
    <cfRule type="expression" dxfId="1148" priority="1728" stopIfTrue="1">
      <formula>AND($G627="",$F627&lt;&gt;"")</formula>
    </cfRule>
  </conditionalFormatting>
  <conditionalFormatting sqref="A627">
    <cfRule type="expression" dxfId="1147" priority="1723" stopIfTrue="1">
      <formula>$F627=""</formula>
    </cfRule>
    <cfRule type="expression" dxfId="1146" priority="1724" stopIfTrue="1">
      <formula>#REF!&lt;&gt;""</formula>
    </cfRule>
    <cfRule type="expression" dxfId="1145" priority="1725" stopIfTrue="1">
      <formula>AND($G627="",$F627&lt;&gt;"")</formula>
    </cfRule>
  </conditionalFormatting>
  <conditionalFormatting sqref="A627">
    <cfRule type="expression" dxfId="1144" priority="1720" stopIfTrue="1">
      <formula>$F627=""</formula>
    </cfRule>
    <cfRule type="expression" dxfId="1143" priority="1721" stopIfTrue="1">
      <formula>#REF!&lt;&gt;""</formula>
    </cfRule>
    <cfRule type="expression" dxfId="1142" priority="1722" stopIfTrue="1">
      <formula>AND($G627="",$F627&lt;&gt;"")</formula>
    </cfRule>
  </conditionalFormatting>
  <conditionalFormatting sqref="C337:C341">
    <cfRule type="expression" dxfId="1141" priority="1425" stopIfTrue="1">
      <formula>$D337=""</formula>
    </cfRule>
    <cfRule type="expression" dxfId="1140" priority="1426" stopIfTrue="1">
      <formula>$E337&lt;&gt;""</formula>
    </cfRule>
  </conditionalFormatting>
  <conditionalFormatting sqref="C337:C341">
    <cfRule type="expression" dxfId="1139" priority="1423" stopIfTrue="1">
      <formula>$D337=""</formula>
    </cfRule>
    <cfRule type="expression" dxfId="1138" priority="1424" stopIfTrue="1">
      <formula>$H337&lt;&gt;""</formula>
    </cfRule>
  </conditionalFormatting>
  <conditionalFormatting sqref="C337:C341">
    <cfRule type="expression" dxfId="1137" priority="1421" stopIfTrue="1">
      <formula>$D337=""</formula>
    </cfRule>
    <cfRule type="expression" dxfId="1136" priority="1422" stopIfTrue="1">
      <formula>$H337&lt;&gt;""</formula>
    </cfRule>
  </conditionalFormatting>
  <conditionalFormatting sqref="A628:A640">
    <cfRule type="expression" dxfId="1135" priority="1236" stopIfTrue="1">
      <formula>$F628=""</formula>
    </cfRule>
    <cfRule type="expression" dxfId="1134" priority="1237" stopIfTrue="1">
      <formula>#REF!&lt;&gt;""</formula>
    </cfRule>
    <cfRule type="expression" dxfId="1133" priority="1238" stopIfTrue="1">
      <formula>AND($G628="",$F628&lt;&gt;"")</formula>
    </cfRule>
  </conditionalFormatting>
  <conditionalFormatting sqref="A628:A640">
    <cfRule type="expression" dxfId="1132" priority="1233" stopIfTrue="1">
      <formula>$F628=""</formula>
    </cfRule>
    <cfRule type="expression" dxfId="1131" priority="1234" stopIfTrue="1">
      <formula>#REF!&lt;&gt;""</formula>
    </cfRule>
    <cfRule type="expression" dxfId="1130" priority="1235" stopIfTrue="1">
      <formula>AND($G628="",$F628&lt;&gt;"")</formula>
    </cfRule>
  </conditionalFormatting>
  <conditionalFormatting sqref="A628:A640">
    <cfRule type="expression" dxfId="1129" priority="1230" stopIfTrue="1">
      <formula>$F628=""</formula>
    </cfRule>
    <cfRule type="expression" dxfId="1128" priority="1231" stopIfTrue="1">
      <formula>#REF!&lt;&gt;""</formula>
    </cfRule>
    <cfRule type="expression" dxfId="1127" priority="1232" stopIfTrue="1">
      <formula>AND($G628="",$F628&lt;&gt;"")</formula>
    </cfRule>
  </conditionalFormatting>
  <conditionalFormatting sqref="A412">
    <cfRule type="expression" dxfId="1126" priority="1143" stopIfTrue="1">
      <formula>$F412=""</formula>
    </cfRule>
    <cfRule type="expression" dxfId="1125" priority="1144" stopIfTrue="1">
      <formula>#REF!&lt;&gt;""</formula>
    </cfRule>
    <cfRule type="expression" dxfId="1124" priority="1145" stopIfTrue="1">
      <formula>AND($G412="",$F412&lt;&gt;"")</formula>
    </cfRule>
  </conditionalFormatting>
  <conditionalFormatting sqref="A412">
    <cfRule type="expression" dxfId="1123" priority="1140" stopIfTrue="1">
      <formula>$F412=""</formula>
    </cfRule>
    <cfRule type="expression" dxfId="1122" priority="1141" stopIfTrue="1">
      <formula>#REF!&lt;&gt;""</formula>
    </cfRule>
    <cfRule type="expression" dxfId="1121" priority="1142" stopIfTrue="1">
      <formula>AND($G412="",$F412&lt;&gt;"")</formula>
    </cfRule>
  </conditionalFormatting>
  <conditionalFormatting sqref="A412">
    <cfRule type="expression" dxfId="1120" priority="1137" stopIfTrue="1">
      <formula>$F412=""</formula>
    </cfRule>
    <cfRule type="expression" dxfId="1119" priority="1138" stopIfTrue="1">
      <formula>#REF!&lt;&gt;""</formula>
    </cfRule>
    <cfRule type="expression" dxfId="1118" priority="1139" stopIfTrue="1">
      <formula>AND($G412="",$F412&lt;&gt;"")</formula>
    </cfRule>
  </conditionalFormatting>
  <conditionalFormatting sqref="A412">
    <cfRule type="expression" dxfId="1117" priority="1134" stopIfTrue="1">
      <formula>$F412=""</formula>
    </cfRule>
    <cfRule type="expression" dxfId="1116" priority="1135" stopIfTrue="1">
      <formula>#REF!&lt;&gt;""</formula>
    </cfRule>
    <cfRule type="expression" dxfId="1115" priority="1136" stopIfTrue="1">
      <formula>AND($G412="",$F412&lt;&gt;"")</formula>
    </cfRule>
  </conditionalFormatting>
  <conditionalFormatting sqref="A410:A411">
    <cfRule type="expression" dxfId="1114" priority="1132" stopIfTrue="1">
      <formula>$C410=""</formula>
    </cfRule>
    <cfRule type="expression" dxfId="1113" priority="1133" stopIfTrue="1">
      <formula>$G410&lt;&gt;""</formula>
    </cfRule>
  </conditionalFormatting>
  <conditionalFormatting sqref="A410:A411">
    <cfRule type="expression" dxfId="1112" priority="1130" stopIfTrue="1">
      <formula>$C410=""</formula>
    </cfRule>
    <cfRule type="expression" dxfId="1111" priority="1131" stopIfTrue="1">
      <formula>$E410&lt;&gt;""</formula>
    </cfRule>
  </conditionalFormatting>
  <conditionalFormatting sqref="A410:A411">
    <cfRule type="expression" dxfId="1110" priority="1127" stopIfTrue="1">
      <formula>$F410=""</formula>
    </cfRule>
    <cfRule type="expression" dxfId="1109" priority="1128" stopIfTrue="1">
      <formula>#REF!&lt;&gt;""</formula>
    </cfRule>
    <cfRule type="expression" dxfId="1108" priority="1129" stopIfTrue="1">
      <formula>AND($G410="",$F410&lt;&gt;"")</formula>
    </cfRule>
  </conditionalFormatting>
  <conditionalFormatting sqref="A410:A411">
    <cfRule type="expression" dxfId="1107" priority="1124" stopIfTrue="1">
      <formula>$F410=""</formula>
    </cfRule>
    <cfRule type="expression" dxfId="1106" priority="1125" stopIfTrue="1">
      <formula>#REF!&lt;&gt;""</formula>
    </cfRule>
    <cfRule type="expression" dxfId="1105" priority="1126" stopIfTrue="1">
      <formula>AND($G410="",$F410&lt;&gt;"")</formula>
    </cfRule>
  </conditionalFormatting>
  <conditionalFormatting sqref="A410:A411">
    <cfRule type="expression" dxfId="1104" priority="1121" stopIfTrue="1">
      <formula>$F410=""</formula>
    </cfRule>
    <cfRule type="expression" dxfId="1103" priority="1122" stopIfTrue="1">
      <formula>#REF!&lt;&gt;""</formula>
    </cfRule>
    <cfRule type="expression" dxfId="1102" priority="1123" stopIfTrue="1">
      <formula>AND($G410="",$F410&lt;&gt;"")</formula>
    </cfRule>
  </conditionalFormatting>
  <conditionalFormatting sqref="A410:A411">
    <cfRule type="expression" dxfId="1101" priority="1118" stopIfTrue="1">
      <formula>$F410=""</formula>
    </cfRule>
    <cfRule type="expression" dxfId="1100" priority="1119" stopIfTrue="1">
      <formula>#REF!&lt;&gt;""</formula>
    </cfRule>
    <cfRule type="expression" dxfId="1099" priority="1120" stopIfTrue="1">
      <formula>AND($G410="",$F410&lt;&gt;"")</formula>
    </cfRule>
  </conditionalFormatting>
  <conditionalFormatting sqref="A410:A411">
    <cfRule type="expression" dxfId="1098" priority="1112" stopIfTrue="1">
      <formula>$F410=""</formula>
    </cfRule>
    <cfRule type="expression" dxfId="1097" priority="1113" stopIfTrue="1">
      <formula>#REF!&lt;&gt;""</formula>
    </cfRule>
    <cfRule type="expression" dxfId="1096" priority="1114" stopIfTrue="1">
      <formula>AND($G410="",$F410&lt;&gt;"")</formula>
    </cfRule>
  </conditionalFormatting>
  <conditionalFormatting sqref="A410:A411">
    <cfRule type="expression" dxfId="1095" priority="1109" stopIfTrue="1">
      <formula>$F410=""</formula>
    </cfRule>
    <cfRule type="expression" dxfId="1094" priority="1110" stopIfTrue="1">
      <formula>#REF!&lt;&gt;""</formula>
    </cfRule>
    <cfRule type="expression" dxfId="1093" priority="1111" stopIfTrue="1">
      <formula>AND($G410="",$F410&lt;&gt;"")</formula>
    </cfRule>
  </conditionalFormatting>
  <conditionalFormatting sqref="A410:A411">
    <cfRule type="expression" dxfId="1092" priority="1106" stopIfTrue="1">
      <formula>$F410=""</formula>
    </cfRule>
    <cfRule type="expression" dxfId="1091" priority="1107" stopIfTrue="1">
      <formula>#REF!&lt;&gt;""</formula>
    </cfRule>
    <cfRule type="expression" dxfId="1090" priority="1108" stopIfTrue="1">
      <formula>AND($G410="",$F410&lt;&gt;"")</formula>
    </cfRule>
  </conditionalFormatting>
  <conditionalFormatting sqref="A410:A411">
    <cfRule type="expression" dxfId="1089" priority="1103" stopIfTrue="1">
      <formula>$F410=""</formula>
    </cfRule>
    <cfRule type="expression" dxfId="1088" priority="1104" stopIfTrue="1">
      <formula>#REF!&lt;&gt;""</formula>
    </cfRule>
    <cfRule type="expression" dxfId="1087" priority="1105" stopIfTrue="1">
      <formula>AND($G410="",$F410&lt;&gt;"")</formula>
    </cfRule>
  </conditionalFormatting>
  <conditionalFormatting sqref="A410:A411">
    <cfRule type="expression" dxfId="1086" priority="1100" stopIfTrue="1">
      <formula>$F410=""</formula>
    </cfRule>
    <cfRule type="expression" dxfId="1085" priority="1101" stopIfTrue="1">
      <formula>#REF!&lt;&gt;""</formula>
    </cfRule>
    <cfRule type="expression" dxfId="1084" priority="1102" stopIfTrue="1">
      <formula>AND($G410="",$F410&lt;&gt;"")</formula>
    </cfRule>
  </conditionalFormatting>
  <conditionalFormatting sqref="A410:A411">
    <cfRule type="expression" dxfId="1083" priority="1097" stopIfTrue="1">
      <formula>$F410=""</formula>
    </cfRule>
    <cfRule type="expression" dxfId="1082" priority="1098" stopIfTrue="1">
      <formula>#REF!&lt;&gt;""</formula>
    </cfRule>
    <cfRule type="expression" dxfId="1081" priority="1099" stopIfTrue="1">
      <formula>AND($G410="",$F410&lt;&gt;"")</formula>
    </cfRule>
  </conditionalFormatting>
  <conditionalFormatting sqref="A410:A411">
    <cfRule type="expression" dxfId="1080" priority="1088" stopIfTrue="1">
      <formula>$F410=""</formula>
    </cfRule>
    <cfRule type="expression" dxfId="1079" priority="1089" stopIfTrue="1">
      <formula>#REF!&lt;&gt;""</formula>
    </cfRule>
    <cfRule type="expression" dxfId="1078" priority="1090" stopIfTrue="1">
      <formula>AND($G410="",$F410&lt;&gt;"")</formula>
    </cfRule>
  </conditionalFormatting>
  <conditionalFormatting sqref="A410:A411">
    <cfRule type="expression" dxfId="1077" priority="1085" stopIfTrue="1">
      <formula>$F410=""</formula>
    </cfRule>
    <cfRule type="expression" dxfId="1076" priority="1086" stopIfTrue="1">
      <formula>#REF!&lt;&gt;""</formula>
    </cfRule>
    <cfRule type="expression" dxfId="1075" priority="1087" stopIfTrue="1">
      <formula>AND($G410="",$F410&lt;&gt;"")</formula>
    </cfRule>
  </conditionalFormatting>
  <conditionalFormatting sqref="A410:A411">
    <cfRule type="expression" dxfId="1074" priority="1082" stopIfTrue="1">
      <formula>$F410=""</formula>
    </cfRule>
    <cfRule type="expression" dxfId="1073" priority="1083" stopIfTrue="1">
      <formula>#REF!&lt;&gt;""</formula>
    </cfRule>
    <cfRule type="expression" dxfId="1072" priority="1084" stopIfTrue="1">
      <formula>AND($G410="",$F410&lt;&gt;"")</formula>
    </cfRule>
  </conditionalFormatting>
  <conditionalFormatting sqref="A410:A411">
    <cfRule type="expression" dxfId="1071" priority="1079" stopIfTrue="1">
      <formula>$F410=""</formula>
    </cfRule>
    <cfRule type="expression" dxfId="1070" priority="1080" stopIfTrue="1">
      <formula>#REF!&lt;&gt;""</formula>
    </cfRule>
    <cfRule type="expression" dxfId="1069" priority="1081" stopIfTrue="1">
      <formula>AND($G410="",$F410&lt;&gt;"")</formula>
    </cfRule>
  </conditionalFormatting>
  <conditionalFormatting sqref="A410:A411">
    <cfRule type="expression" dxfId="1068" priority="1076" stopIfTrue="1">
      <formula>$F410=""</formula>
    </cfRule>
    <cfRule type="expression" dxfId="1067" priority="1077" stopIfTrue="1">
      <formula>#REF!&lt;&gt;""</formula>
    </cfRule>
    <cfRule type="expression" dxfId="1066" priority="1078" stopIfTrue="1">
      <formula>AND($G410="",$F410&lt;&gt;"")</formula>
    </cfRule>
  </conditionalFormatting>
  <conditionalFormatting sqref="A410:A411">
    <cfRule type="expression" dxfId="1065" priority="1073" stopIfTrue="1">
      <formula>$F410=""</formula>
    </cfRule>
    <cfRule type="expression" dxfId="1064" priority="1074" stopIfTrue="1">
      <formula>#REF!&lt;&gt;""</formula>
    </cfRule>
    <cfRule type="expression" dxfId="1063" priority="1075" stopIfTrue="1">
      <formula>AND($G410="",$F410&lt;&gt;"")</formula>
    </cfRule>
  </conditionalFormatting>
  <conditionalFormatting sqref="A410:A411">
    <cfRule type="expression" dxfId="1062" priority="1070" stopIfTrue="1">
      <formula>$F410=""</formula>
    </cfRule>
    <cfRule type="expression" dxfId="1061" priority="1071" stopIfTrue="1">
      <formula>#REF!&lt;&gt;""</formula>
    </cfRule>
    <cfRule type="expression" dxfId="1060" priority="1072" stopIfTrue="1">
      <formula>AND($G410="",$F410&lt;&gt;"")</formula>
    </cfRule>
  </conditionalFormatting>
  <conditionalFormatting sqref="A410:A411">
    <cfRule type="expression" dxfId="1059" priority="1067" stopIfTrue="1">
      <formula>$F410=""</formula>
    </cfRule>
    <cfRule type="expression" dxfId="1058" priority="1068" stopIfTrue="1">
      <formula>#REF!&lt;&gt;""</formula>
    </cfRule>
    <cfRule type="expression" dxfId="1057" priority="1069" stopIfTrue="1">
      <formula>AND($G410="",$F410&lt;&gt;"")</formula>
    </cfRule>
  </conditionalFormatting>
  <conditionalFormatting sqref="A410:A411">
    <cfRule type="expression" dxfId="1056" priority="1064" stopIfTrue="1">
      <formula>$F410=""</formula>
    </cfRule>
    <cfRule type="expression" dxfId="1055" priority="1065" stopIfTrue="1">
      <formula>#REF!&lt;&gt;""</formula>
    </cfRule>
    <cfRule type="expression" dxfId="1054" priority="1066" stopIfTrue="1">
      <formula>AND($G410="",$F410&lt;&gt;"")</formula>
    </cfRule>
  </conditionalFormatting>
  <conditionalFormatting sqref="A410:A411">
    <cfRule type="expression" dxfId="1053" priority="1061" stopIfTrue="1">
      <formula>$F410=""</formula>
    </cfRule>
    <cfRule type="expression" dxfId="1052" priority="1062" stopIfTrue="1">
      <formula>#REF!&lt;&gt;""</formula>
    </cfRule>
    <cfRule type="expression" dxfId="1051" priority="1063" stopIfTrue="1">
      <formula>AND($G410="",$F410&lt;&gt;"")</formula>
    </cfRule>
  </conditionalFormatting>
  <conditionalFormatting sqref="A410:A411">
    <cfRule type="expression" dxfId="1050" priority="1058" stopIfTrue="1">
      <formula>$F410=""</formula>
    </cfRule>
    <cfRule type="expression" dxfId="1049" priority="1059" stopIfTrue="1">
      <formula>#REF!&lt;&gt;""</formula>
    </cfRule>
    <cfRule type="expression" dxfId="1048" priority="1060" stopIfTrue="1">
      <formula>AND($G410="",$F410&lt;&gt;"")</formula>
    </cfRule>
  </conditionalFormatting>
  <conditionalFormatting sqref="A410:A411">
    <cfRule type="expression" dxfId="1047" priority="1055" stopIfTrue="1">
      <formula>$F410=""</formula>
    </cfRule>
    <cfRule type="expression" dxfId="1046" priority="1056" stopIfTrue="1">
      <formula>#REF!&lt;&gt;""</formula>
    </cfRule>
    <cfRule type="expression" dxfId="1045" priority="1057" stopIfTrue="1">
      <formula>AND($G410="",$F410&lt;&gt;"")</formula>
    </cfRule>
  </conditionalFormatting>
  <conditionalFormatting sqref="A410:A411">
    <cfRule type="expression" dxfId="1044" priority="1052" stopIfTrue="1">
      <formula>$F410=""</formula>
    </cfRule>
    <cfRule type="expression" dxfId="1043" priority="1053" stopIfTrue="1">
      <formula>#REF!&lt;&gt;""</formula>
    </cfRule>
    <cfRule type="expression" dxfId="1042" priority="1054" stopIfTrue="1">
      <formula>AND($G410="",$F410&lt;&gt;"")</formula>
    </cfRule>
  </conditionalFormatting>
  <conditionalFormatting sqref="A410:A411">
    <cfRule type="expression" dxfId="1041" priority="1049" stopIfTrue="1">
      <formula>$F410=""</formula>
    </cfRule>
    <cfRule type="expression" dxfId="1040" priority="1050" stopIfTrue="1">
      <formula>#REF!&lt;&gt;""</formula>
    </cfRule>
    <cfRule type="expression" dxfId="1039" priority="1051" stopIfTrue="1">
      <formula>AND($G410="",$F410&lt;&gt;"")</formula>
    </cfRule>
  </conditionalFormatting>
  <conditionalFormatting sqref="A410:A411">
    <cfRule type="expression" dxfId="1038" priority="1046" stopIfTrue="1">
      <formula>$F410=""</formula>
    </cfRule>
    <cfRule type="expression" dxfId="1037" priority="1047" stopIfTrue="1">
      <formula>#REF!&lt;&gt;""</formula>
    </cfRule>
    <cfRule type="expression" dxfId="1036" priority="1048" stopIfTrue="1">
      <formula>AND($G410="",$F410&lt;&gt;"")</formula>
    </cfRule>
  </conditionalFormatting>
  <conditionalFormatting sqref="A411">
    <cfRule type="expression" dxfId="1035" priority="1043" stopIfTrue="1">
      <formula>$F411=""</formula>
    </cfRule>
    <cfRule type="expression" dxfId="1034" priority="1044" stopIfTrue="1">
      <formula>#REF!&lt;&gt;""</formula>
    </cfRule>
    <cfRule type="expression" dxfId="1033" priority="1045" stopIfTrue="1">
      <formula>AND($G411="",$F411&lt;&gt;"")</formula>
    </cfRule>
  </conditionalFormatting>
  <conditionalFormatting sqref="A411">
    <cfRule type="expression" dxfId="1032" priority="1040" stopIfTrue="1">
      <formula>$F411=""</formula>
    </cfRule>
    <cfRule type="expression" dxfId="1031" priority="1041" stopIfTrue="1">
      <formula>#REF!&lt;&gt;""</formula>
    </cfRule>
    <cfRule type="expression" dxfId="1030" priority="1042" stopIfTrue="1">
      <formula>AND($G411="",$F411&lt;&gt;"")</formula>
    </cfRule>
  </conditionalFormatting>
  <conditionalFormatting sqref="A411">
    <cfRule type="expression" dxfId="1029" priority="1037" stopIfTrue="1">
      <formula>$F411=""</formula>
    </cfRule>
    <cfRule type="expression" dxfId="1028" priority="1038" stopIfTrue="1">
      <formula>#REF!&lt;&gt;""</formula>
    </cfRule>
    <cfRule type="expression" dxfId="1027" priority="1039" stopIfTrue="1">
      <formula>AND($G411="",$F411&lt;&gt;"")</formula>
    </cfRule>
  </conditionalFormatting>
  <conditionalFormatting sqref="A411">
    <cfRule type="expression" dxfId="1026" priority="1034" stopIfTrue="1">
      <formula>$F411=""</formula>
    </cfRule>
    <cfRule type="expression" dxfId="1025" priority="1035" stopIfTrue="1">
      <formula>#REF!&lt;&gt;""</formula>
    </cfRule>
    <cfRule type="expression" dxfId="1024" priority="1036" stopIfTrue="1">
      <formula>AND($G411="",$F411&lt;&gt;"")</formula>
    </cfRule>
  </conditionalFormatting>
  <conditionalFormatting sqref="A411">
    <cfRule type="expression" dxfId="1023" priority="1031" stopIfTrue="1">
      <formula>$F411=""</formula>
    </cfRule>
    <cfRule type="expression" dxfId="1022" priority="1032" stopIfTrue="1">
      <formula>#REF!&lt;&gt;""</formula>
    </cfRule>
    <cfRule type="expression" dxfId="1021" priority="1033" stopIfTrue="1">
      <formula>AND($G411="",$F411&lt;&gt;"")</formula>
    </cfRule>
  </conditionalFormatting>
  <conditionalFormatting sqref="A411">
    <cfRule type="expression" dxfId="1020" priority="1028" stopIfTrue="1">
      <formula>$F411=""</formula>
    </cfRule>
    <cfRule type="expression" dxfId="1019" priority="1029" stopIfTrue="1">
      <formula>#REF!&lt;&gt;""</formula>
    </cfRule>
    <cfRule type="expression" dxfId="1018" priority="1030" stopIfTrue="1">
      <formula>AND($G411="",$F411&lt;&gt;"")</formula>
    </cfRule>
  </conditionalFormatting>
  <conditionalFormatting sqref="A411">
    <cfRule type="expression" dxfId="1017" priority="1025" stopIfTrue="1">
      <formula>$F411=""</formula>
    </cfRule>
    <cfRule type="expression" dxfId="1016" priority="1026" stopIfTrue="1">
      <formula>#REF!&lt;&gt;""</formula>
    </cfRule>
    <cfRule type="expression" dxfId="1015" priority="1027" stopIfTrue="1">
      <formula>AND($G411="",$F411&lt;&gt;"")</formula>
    </cfRule>
  </conditionalFormatting>
  <conditionalFormatting sqref="A411">
    <cfRule type="expression" dxfId="1014" priority="1022" stopIfTrue="1">
      <formula>$F411=""</formula>
    </cfRule>
    <cfRule type="expression" dxfId="1013" priority="1023" stopIfTrue="1">
      <formula>#REF!&lt;&gt;""</formula>
    </cfRule>
    <cfRule type="expression" dxfId="1012" priority="1024" stopIfTrue="1">
      <formula>AND($G411="",$F411&lt;&gt;"")</formula>
    </cfRule>
  </conditionalFormatting>
  <conditionalFormatting sqref="A411">
    <cfRule type="expression" dxfId="1011" priority="1019" stopIfTrue="1">
      <formula>$F411=""</formula>
    </cfRule>
    <cfRule type="expression" dxfId="1010" priority="1020" stopIfTrue="1">
      <formula>#REF!&lt;&gt;""</formula>
    </cfRule>
    <cfRule type="expression" dxfId="1009" priority="1021" stopIfTrue="1">
      <formula>AND($G411="",$F411&lt;&gt;"")</formula>
    </cfRule>
  </conditionalFormatting>
  <conditionalFormatting sqref="A411">
    <cfRule type="expression" dxfId="1008" priority="1016" stopIfTrue="1">
      <formula>$F411=""</formula>
    </cfRule>
    <cfRule type="expression" dxfId="1007" priority="1017" stopIfTrue="1">
      <formula>#REF!&lt;&gt;""</formula>
    </cfRule>
    <cfRule type="expression" dxfId="1006" priority="1018" stopIfTrue="1">
      <formula>AND($G411="",$F411&lt;&gt;"")</formula>
    </cfRule>
  </conditionalFormatting>
  <conditionalFormatting sqref="A411">
    <cfRule type="expression" dxfId="1005" priority="1013" stopIfTrue="1">
      <formula>$F411=""</formula>
    </cfRule>
    <cfRule type="expression" dxfId="1004" priority="1014" stopIfTrue="1">
      <formula>#REF!&lt;&gt;""</formula>
    </cfRule>
    <cfRule type="expression" dxfId="1003" priority="1015" stopIfTrue="1">
      <formula>AND($G411="",$F411&lt;&gt;"")</formula>
    </cfRule>
  </conditionalFormatting>
  <conditionalFormatting sqref="A411">
    <cfRule type="expression" dxfId="1002" priority="1010" stopIfTrue="1">
      <formula>$F411=""</formula>
    </cfRule>
    <cfRule type="expression" dxfId="1001" priority="1011" stopIfTrue="1">
      <formula>#REF!&lt;&gt;""</formula>
    </cfRule>
    <cfRule type="expression" dxfId="1000" priority="1012" stopIfTrue="1">
      <formula>AND($G411="",$F411&lt;&gt;"")</formula>
    </cfRule>
  </conditionalFormatting>
  <conditionalFormatting sqref="A411">
    <cfRule type="expression" dxfId="999" priority="1007" stopIfTrue="1">
      <formula>$F411=""</formula>
    </cfRule>
    <cfRule type="expression" dxfId="998" priority="1008" stopIfTrue="1">
      <formula>#REF!&lt;&gt;""</formula>
    </cfRule>
    <cfRule type="expression" dxfId="997" priority="1009" stopIfTrue="1">
      <formula>AND($G411="",$F411&lt;&gt;"")</formula>
    </cfRule>
  </conditionalFormatting>
  <conditionalFormatting sqref="A240">
    <cfRule type="expression" dxfId="996" priority="1004" stopIfTrue="1">
      <formula>$G240=""</formula>
    </cfRule>
    <cfRule type="expression" dxfId="995" priority="1005" stopIfTrue="1">
      <formula>#REF!&lt;&gt;""</formula>
    </cfRule>
    <cfRule type="expression" dxfId="994" priority="1006" stopIfTrue="1">
      <formula>AND($H240="",$G240&lt;&gt;"")</formula>
    </cfRule>
  </conditionalFormatting>
  <conditionalFormatting sqref="A240">
    <cfRule type="expression" dxfId="993" priority="1001" stopIfTrue="1">
      <formula>$G240=""</formula>
    </cfRule>
    <cfRule type="expression" dxfId="992" priority="1002" stopIfTrue="1">
      <formula>#REF!&lt;&gt;""</formula>
    </cfRule>
    <cfRule type="expression" dxfId="991" priority="1003" stopIfTrue="1">
      <formula>AND($H240="",$G240&lt;&gt;"")</formula>
    </cfRule>
  </conditionalFormatting>
  <conditionalFormatting sqref="A240">
    <cfRule type="expression" dxfId="990" priority="998" stopIfTrue="1">
      <formula>$G240=""</formula>
    </cfRule>
    <cfRule type="expression" dxfId="989" priority="999" stopIfTrue="1">
      <formula>#REF!&lt;&gt;""</formula>
    </cfRule>
    <cfRule type="expression" dxfId="988" priority="1000" stopIfTrue="1">
      <formula>AND($H240="",$G240&lt;&gt;"")</formula>
    </cfRule>
  </conditionalFormatting>
  <conditionalFormatting sqref="A240">
    <cfRule type="expression" dxfId="987" priority="995" stopIfTrue="1">
      <formula>$G240=""</formula>
    </cfRule>
    <cfRule type="expression" dxfId="986" priority="996" stopIfTrue="1">
      <formula>#REF!&lt;&gt;""</formula>
    </cfRule>
    <cfRule type="expression" dxfId="985" priority="997" stopIfTrue="1">
      <formula>AND($H240="",$G240&lt;&gt;"")</formula>
    </cfRule>
  </conditionalFormatting>
  <conditionalFormatting sqref="A243">
    <cfRule type="expression" dxfId="984" priority="993" stopIfTrue="1">
      <formula>$C243=""</formula>
    </cfRule>
    <cfRule type="expression" dxfId="983" priority="994" stopIfTrue="1">
      <formula>$H243&lt;&gt;""</formula>
    </cfRule>
  </conditionalFormatting>
  <conditionalFormatting sqref="A243">
    <cfRule type="expression" dxfId="982" priority="990" stopIfTrue="1">
      <formula>$G243=""</formula>
    </cfRule>
    <cfRule type="expression" dxfId="981" priority="991" stopIfTrue="1">
      <formula>#REF!&lt;&gt;""</formula>
    </cfRule>
    <cfRule type="expression" dxfId="980" priority="992" stopIfTrue="1">
      <formula>AND($H243="",$G243&lt;&gt;"")</formula>
    </cfRule>
  </conditionalFormatting>
  <conditionalFormatting sqref="A243">
    <cfRule type="expression" dxfId="979" priority="987" stopIfTrue="1">
      <formula>$G243=""</formula>
    </cfRule>
    <cfRule type="expression" dxfId="978" priority="988" stopIfTrue="1">
      <formula>#REF!&lt;&gt;""</formula>
    </cfRule>
    <cfRule type="expression" dxfId="977" priority="989" stopIfTrue="1">
      <formula>AND($H243="",$G243&lt;&gt;"")</formula>
    </cfRule>
  </conditionalFormatting>
  <conditionalFormatting sqref="A243">
    <cfRule type="expression" dxfId="976" priority="984" stopIfTrue="1">
      <formula>$G243=""</formula>
    </cfRule>
    <cfRule type="expression" dxfId="975" priority="985" stopIfTrue="1">
      <formula>#REF!&lt;&gt;""</formula>
    </cfRule>
    <cfRule type="expression" dxfId="974" priority="986" stopIfTrue="1">
      <formula>AND($H243="",$G243&lt;&gt;"")</formula>
    </cfRule>
  </conditionalFormatting>
  <conditionalFormatting sqref="A243">
    <cfRule type="expression" dxfId="973" priority="981" stopIfTrue="1">
      <formula>$G243=""</formula>
    </cfRule>
    <cfRule type="expression" dxfId="972" priority="982" stopIfTrue="1">
      <formula>#REF!&lt;&gt;""</formula>
    </cfRule>
    <cfRule type="expression" dxfId="971" priority="983" stopIfTrue="1">
      <formula>AND($H243="",$G243&lt;&gt;"")</formula>
    </cfRule>
  </conditionalFormatting>
  <conditionalFormatting sqref="A243">
    <cfRule type="expression" dxfId="970" priority="978" stopIfTrue="1">
      <formula>$G243=""</formula>
    </cfRule>
    <cfRule type="expression" dxfId="969" priority="979" stopIfTrue="1">
      <formula>#REF!&lt;&gt;""</formula>
    </cfRule>
    <cfRule type="expression" dxfId="968" priority="980" stopIfTrue="1">
      <formula>AND($H243="",$G243&lt;&gt;"")</formula>
    </cfRule>
  </conditionalFormatting>
  <conditionalFormatting sqref="A244">
    <cfRule type="expression" dxfId="967" priority="975" stopIfTrue="1">
      <formula>$G244=""</formula>
    </cfRule>
    <cfRule type="expression" dxfId="966" priority="976" stopIfTrue="1">
      <formula>#REF!&lt;&gt;""</formula>
    </cfRule>
    <cfRule type="expression" dxfId="965" priority="977" stopIfTrue="1">
      <formula>AND($H244="",$G244&lt;&gt;"")</formula>
    </cfRule>
  </conditionalFormatting>
  <conditionalFormatting sqref="A244">
    <cfRule type="expression" dxfId="964" priority="972" stopIfTrue="1">
      <formula>$G244=""</formula>
    </cfRule>
    <cfRule type="expression" dxfId="963" priority="973" stopIfTrue="1">
      <formula>#REF!&lt;&gt;""</formula>
    </cfRule>
    <cfRule type="expression" dxfId="962" priority="974" stopIfTrue="1">
      <formula>AND($H244="",$G244&lt;&gt;"")</formula>
    </cfRule>
  </conditionalFormatting>
  <conditionalFormatting sqref="A244">
    <cfRule type="expression" dxfId="961" priority="969" stopIfTrue="1">
      <formula>$G244=""</formula>
    </cfRule>
    <cfRule type="expression" dxfId="960" priority="970" stopIfTrue="1">
      <formula>#REF!&lt;&gt;""</formula>
    </cfRule>
    <cfRule type="expression" dxfId="959" priority="971" stopIfTrue="1">
      <formula>AND($H244="",$G244&lt;&gt;"")</formula>
    </cfRule>
  </conditionalFormatting>
  <conditionalFormatting sqref="A244">
    <cfRule type="expression" dxfId="958" priority="966" stopIfTrue="1">
      <formula>$G244=""</formula>
    </cfRule>
    <cfRule type="expression" dxfId="957" priority="967" stopIfTrue="1">
      <formula>#REF!&lt;&gt;""</formula>
    </cfRule>
    <cfRule type="expression" dxfId="956" priority="968" stopIfTrue="1">
      <formula>AND($H244="",$G244&lt;&gt;"")</formula>
    </cfRule>
  </conditionalFormatting>
  <conditionalFormatting sqref="A247">
    <cfRule type="expression" dxfId="955" priority="964" stopIfTrue="1">
      <formula>$C247=""</formula>
    </cfRule>
    <cfRule type="expression" dxfId="954" priority="965" stopIfTrue="1">
      <formula>$H247&lt;&gt;""</formula>
    </cfRule>
  </conditionalFormatting>
  <conditionalFormatting sqref="A247">
    <cfRule type="expression" dxfId="953" priority="962" stopIfTrue="1">
      <formula>$C247=""</formula>
    </cfRule>
    <cfRule type="expression" dxfId="952" priority="963" stopIfTrue="1">
      <formula>$E247&lt;&gt;""</formula>
    </cfRule>
  </conditionalFormatting>
  <conditionalFormatting sqref="A247">
    <cfRule type="expression" dxfId="951" priority="960" stopIfTrue="1">
      <formula>$C247=""</formula>
    </cfRule>
    <cfRule type="expression" dxfId="950" priority="961" stopIfTrue="1">
      <formula>$E247&lt;&gt;""</formula>
    </cfRule>
  </conditionalFormatting>
  <conditionalFormatting sqref="A247">
    <cfRule type="expression" dxfId="949" priority="958" stopIfTrue="1">
      <formula>$C247=""</formula>
    </cfRule>
    <cfRule type="expression" dxfId="948" priority="959" stopIfTrue="1">
      <formula>$H247&lt;&gt;""</formula>
    </cfRule>
  </conditionalFormatting>
  <conditionalFormatting sqref="A247">
    <cfRule type="expression" dxfId="947" priority="956" stopIfTrue="1">
      <formula>$C247=""</formula>
    </cfRule>
    <cfRule type="expression" dxfId="946" priority="957" stopIfTrue="1">
      <formula>$E247&lt;&gt;""</formula>
    </cfRule>
  </conditionalFormatting>
  <conditionalFormatting sqref="A247">
    <cfRule type="expression" dxfId="945" priority="954" stopIfTrue="1">
      <formula>$C247=""</formula>
    </cfRule>
    <cfRule type="expression" dxfId="944" priority="955" stopIfTrue="1">
      <formula>$E247&lt;&gt;""</formula>
    </cfRule>
  </conditionalFormatting>
  <conditionalFormatting sqref="A247">
    <cfRule type="expression" dxfId="943" priority="952" stopIfTrue="1">
      <formula>$C247=""</formula>
    </cfRule>
    <cfRule type="expression" dxfId="942" priority="953" stopIfTrue="1">
      <formula>$H247&lt;&gt;""</formula>
    </cfRule>
  </conditionalFormatting>
  <conditionalFormatting sqref="A247">
    <cfRule type="expression" dxfId="941" priority="950" stopIfTrue="1">
      <formula>$C247=""</formula>
    </cfRule>
    <cfRule type="expression" dxfId="940" priority="951" stopIfTrue="1">
      <formula>$E247&lt;&gt;""</formula>
    </cfRule>
  </conditionalFormatting>
  <conditionalFormatting sqref="A247">
    <cfRule type="expression" dxfId="939" priority="948" stopIfTrue="1">
      <formula>$C247=""</formula>
    </cfRule>
    <cfRule type="expression" dxfId="938" priority="949" stopIfTrue="1">
      <formula>$E247&lt;&gt;""</formula>
    </cfRule>
  </conditionalFormatting>
  <conditionalFormatting sqref="A251">
    <cfRule type="expression" dxfId="937" priority="946" stopIfTrue="1">
      <formula>$C251=""</formula>
    </cfRule>
    <cfRule type="expression" dxfId="936" priority="947" stopIfTrue="1">
      <formula>$H251&lt;&gt;""</formula>
    </cfRule>
  </conditionalFormatting>
  <conditionalFormatting sqref="A248:A249">
    <cfRule type="expression" dxfId="935" priority="944" stopIfTrue="1">
      <formula>$C248=""</formula>
    </cfRule>
    <cfRule type="expression" dxfId="934" priority="945" stopIfTrue="1">
      <formula>$G248&lt;&gt;""</formula>
    </cfRule>
  </conditionalFormatting>
  <conditionalFormatting sqref="A248:A249">
    <cfRule type="expression" dxfId="933" priority="942" stopIfTrue="1">
      <formula>$C248=""</formula>
    </cfRule>
    <cfRule type="expression" dxfId="932" priority="943" stopIfTrue="1">
      <formula>$D248&lt;&gt;""</formula>
    </cfRule>
  </conditionalFormatting>
  <conditionalFormatting sqref="A258">
    <cfRule type="expression" dxfId="931" priority="939" stopIfTrue="1">
      <formula>$G258=""</formula>
    </cfRule>
    <cfRule type="expression" dxfId="930" priority="940" stopIfTrue="1">
      <formula>#REF!&lt;&gt;""</formula>
    </cfRule>
    <cfRule type="expression" dxfId="929" priority="941" stopIfTrue="1">
      <formula>AND($H258="",$G258&lt;&gt;"")</formula>
    </cfRule>
  </conditionalFormatting>
  <conditionalFormatting sqref="A258">
    <cfRule type="expression" dxfId="928" priority="936" stopIfTrue="1">
      <formula>$G258=""</formula>
    </cfRule>
    <cfRule type="expression" dxfId="927" priority="937" stopIfTrue="1">
      <formula>#REF!&lt;&gt;""</formula>
    </cfRule>
    <cfRule type="expression" dxfId="926" priority="938" stopIfTrue="1">
      <formula>AND($H258="",$G258&lt;&gt;"")</formula>
    </cfRule>
  </conditionalFormatting>
  <conditionalFormatting sqref="A258">
    <cfRule type="expression" dxfId="925" priority="933" stopIfTrue="1">
      <formula>$G258=""</formula>
    </cfRule>
    <cfRule type="expression" dxfId="924" priority="934" stopIfTrue="1">
      <formula>#REF!&lt;&gt;""</formula>
    </cfRule>
    <cfRule type="expression" dxfId="923" priority="935" stopIfTrue="1">
      <formula>AND($H258="",$G258&lt;&gt;"")</formula>
    </cfRule>
  </conditionalFormatting>
  <conditionalFormatting sqref="A258">
    <cfRule type="expression" dxfId="922" priority="930" stopIfTrue="1">
      <formula>$G258=""</formula>
    </cfRule>
    <cfRule type="expression" dxfId="921" priority="931" stopIfTrue="1">
      <formula>#REF!&lt;&gt;""</formula>
    </cfRule>
    <cfRule type="expression" dxfId="920" priority="932" stopIfTrue="1">
      <formula>AND($H258="",$G258&lt;&gt;"")</formula>
    </cfRule>
  </conditionalFormatting>
  <conditionalFormatting sqref="A258">
    <cfRule type="expression" dxfId="919" priority="927" stopIfTrue="1">
      <formula>$F258=""</formula>
    </cfRule>
    <cfRule type="expression" dxfId="918" priority="928" stopIfTrue="1">
      <formula>$H258&lt;&gt;""</formula>
    </cfRule>
    <cfRule type="expression" dxfId="917" priority="929" stopIfTrue="1">
      <formula>AND($G258="",$F258&lt;&gt;"")</formula>
    </cfRule>
  </conditionalFormatting>
  <conditionalFormatting sqref="A258">
    <cfRule type="expression" dxfId="916" priority="924" stopIfTrue="1">
      <formula>$F258=""</formula>
    </cfRule>
    <cfRule type="expression" dxfId="915" priority="925" stopIfTrue="1">
      <formula>$H258&lt;&gt;""</formula>
    </cfRule>
    <cfRule type="expression" dxfId="914" priority="926" stopIfTrue="1">
      <formula>AND($G258="",$F258&lt;&gt;"")</formula>
    </cfRule>
  </conditionalFormatting>
  <conditionalFormatting sqref="A254">
    <cfRule type="expression" dxfId="913" priority="921" stopIfTrue="1">
      <formula>$F254=""</formula>
    </cfRule>
    <cfRule type="expression" dxfId="912" priority="922" stopIfTrue="1">
      <formula>#REF!&lt;&gt;""</formula>
    </cfRule>
    <cfRule type="expression" dxfId="911" priority="923" stopIfTrue="1">
      <formula>AND($G254="",$F254&lt;&gt;"")</formula>
    </cfRule>
  </conditionalFormatting>
  <conditionalFormatting sqref="A254">
    <cfRule type="expression" dxfId="910" priority="918" stopIfTrue="1">
      <formula>$F254=""</formula>
    </cfRule>
    <cfRule type="expression" dxfId="909" priority="919" stopIfTrue="1">
      <formula>#REF!&lt;&gt;""</formula>
    </cfRule>
    <cfRule type="expression" dxfId="908" priority="920" stopIfTrue="1">
      <formula>AND($G254="",$F254&lt;&gt;"")</formula>
    </cfRule>
  </conditionalFormatting>
  <conditionalFormatting sqref="A254">
    <cfRule type="expression" dxfId="907" priority="915" stopIfTrue="1">
      <formula>$F254=""</formula>
    </cfRule>
    <cfRule type="expression" dxfId="906" priority="916" stopIfTrue="1">
      <formula>#REF!&lt;&gt;""</formula>
    </cfRule>
    <cfRule type="expression" dxfId="905" priority="917" stopIfTrue="1">
      <formula>AND($G254="",$F254&lt;&gt;"")</formula>
    </cfRule>
  </conditionalFormatting>
  <conditionalFormatting sqref="A263">
    <cfRule type="expression" dxfId="904" priority="912" stopIfTrue="1">
      <formula>$G263=""</formula>
    </cfRule>
    <cfRule type="expression" dxfId="903" priority="913" stopIfTrue="1">
      <formula>#REF!&lt;&gt;""</formula>
    </cfRule>
    <cfRule type="expression" dxfId="902" priority="914" stopIfTrue="1">
      <formula>AND($H263="",$G263&lt;&gt;"")</formula>
    </cfRule>
  </conditionalFormatting>
  <conditionalFormatting sqref="A263">
    <cfRule type="expression" dxfId="901" priority="909" stopIfTrue="1">
      <formula>$G263=""</formula>
    </cfRule>
    <cfRule type="expression" dxfId="900" priority="910" stopIfTrue="1">
      <formula>#REF!&lt;&gt;""</formula>
    </cfRule>
    <cfRule type="expression" dxfId="899" priority="911" stopIfTrue="1">
      <formula>AND($H263="",$G263&lt;&gt;"")</formula>
    </cfRule>
  </conditionalFormatting>
  <conditionalFormatting sqref="A263">
    <cfRule type="expression" dxfId="898" priority="906" stopIfTrue="1">
      <formula>$G263=""</formula>
    </cfRule>
    <cfRule type="expression" dxfId="897" priority="907" stopIfTrue="1">
      <formula>#REF!&lt;&gt;""</formula>
    </cfRule>
    <cfRule type="expression" dxfId="896" priority="908" stopIfTrue="1">
      <formula>AND($H263="",$G263&lt;&gt;"")</formula>
    </cfRule>
  </conditionalFormatting>
  <conditionalFormatting sqref="A263">
    <cfRule type="expression" dxfId="895" priority="903" stopIfTrue="1">
      <formula>$G263=""</formula>
    </cfRule>
    <cfRule type="expression" dxfId="894" priority="904" stopIfTrue="1">
      <formula>#REF!&lt;&gt;""</formula>
    </cfRule>
    <cfRule type="expression" dxfId="893" priority="905" stopIfTrue="1">
      <formula>AND($H263="",$G263&lt;&gt;"")</formula>
    </cfRule>
  </conditionalFormatting>
  <conditionalFormatting sqref="A263">
    <cfRule type="expression" dxfId="892" priority="900" stopIfTrue="1">
      <formula>$F263=""</formula>
    </cfRule>
    <cfRule type="expression" dxfId="891" priority="901" stopIfTrue="1">
      <formula>$H263&lt;&gt;""</formula>
    </cfRule>
    <cfRule type="expression" dxfId="890" priority="902" stopIfTrue="1">
      <formula>AND($G263="",$F263&lt;&gt;"")</formula>
    </cfRule>
  </conditionalFormatting>
  <conditionalFormatting sqref="A263">
    <cfRule type="expression" dxfId="889" priority="897" stopIfTrue="1">
      <formula>$F263=""</formula>
    </cfRule>
    <cfRule type="expression" dxfId="888" priority="898" stopIfTrue="1">
      <formula>$H263&lt;&gt;""</formula>
    </cfRule>
    <cfRule type="expression" dxfId="887" priority="899" stopIfTrue="1">
      <formula>AND($G263="",$F263&lt;&gt;"")</formula>
    </cfRule>
  </conditionalFormatting>
  <conditionalFormatting sqref="A411">
    <cfRule type="expression" dxfId="886" priority="895" stopIfTrue="1">
      <formula>$C411=""</formula>
    </cfRule>
    <cfRule type="expression" dxfId="885" priority="896" stopIfTrue="1">
      <formula>$G411&lt;&gt;""</formula>
    </cfRule>
  </conditionalFormatting>
  <conditionalFormatting sqref="A411">
    <cfRule type="expression" dxfId="884" priority="893" stopIfTrue="1">
      <formula>$C411=""</formula>
    </cfRule>
    <cfRule type="expression" dxfId="883" priority="894" stopIfTrue="1">
      <formula>$E411&lt;&gt;""</formula>
    </cfRule>
  </conditionalFormatting>
  <conditionalFormatting sqref="A411">
    <cfRule type="expression" dxfId="882" priority="890" stopIfTrue="1">
      <formula>$F411=""</formula>
    </cfRule>
    <cfRule type="expression" dxfId="881" priority="891" stopIfTrue="1">
      <formula>#REF!&lt;&gt;""</formula>
    </cfRule>
    <cfRule type="expression" dxfId="880" priority="892" stopIfTrue="1">
      <formula>AND($G411="",$F411&lt;&gt;"")</formula>
    </cfRule>
  </conditionalFormatting>
  <conditionalFormatting sqref="A411">
    <cfRule type="expression" dxfId="879" priority="887" stopIfTrue="1">
      <formula>$F411=""</formula>
    </cfRule>
    <cfRule type="expression" dxfId="878" priority="888" stopIfTrue="1">
      <formula>#REF!&lt;&gt;""</formula>
    </cfRule>
    <cfRule type="expression" dxfId="877" priority="889" stopIfTrue="1">
      <formula>AND($G411="",$F411&lt;&gt;"")</formula>
    </cfRule>
  </conditionalFormatting>
  <conditionalFormatting sqref="A411">
    <cfRule type="expression" dxfId="876" priority="884" stopIfTrue="1">
      <formula>$F411=""</formula>
    </cfRule>
    <cfRule type="expression" dxfId="875" priority="885" stopIfTrue="1">
      <formula>#REF!&lt;&gt;""</formula>
    </cfRule>
    <cfRule type="expression" dxfId="874" priority="886" stopIfTrue="1">
      <formula>AND($G411="",$F411&lt;&gt;"")</formula>
    </cfRule>
  </conditionalFormatting>
  <conditionalFormatting sqref="A411">
    <cfRule type="expression" dxfId="873" priority="881" stopIfTrue="1">
      <formula>$F411=""</formula>
    </cfRule>
    <cfRule type="expression" dxfId="872" priority="882" stopIfTrue="1">
      <formula>#REF!&lt;&gt;""</formula>
    </cfRule>
    <cfRule type="expression" dxfId="871" priority="883" stopIfTrue="1">
      <formula>AND($G411="",$F411&lt;&gt;"")</formula>
    </cfRule>
  </conditionalFormatting>
  <conditionalFormatting sqref="A411">
    <cfRule type="expression" dxfId="870" priority="878" stopIfTrue="1">
      <formula>$F411=""</formula>
    </cfRule>
    <cfRule type="expression" dxfId="869" priority="879" stopIfTrue="1">
      <formula>#REF!&lt;&gt;""</formula>
    </cfRule>
    <cfRule type="expression" dxfId="868" priority="880" stopIfTrue="1">
      <formula>AND($G411="",$F411&lt;&gt;"")</formula>
    </cfRule>
  </conditionalFormatting>
  <conditionalFormatting sqref="A411">
    <cfRule type="expression" dxfId="867" priority="875" stopIfTrue="1">
      <formula>$F411=""</formula>
    </cfRule>
    <cfRule type="expression" dxfId="866" priority="876" stopIfTrue="1">
      <formula>#REF!&lt;&gt;""</formula>
    </cfRule>
    <cfRule type="expression" dxfId="865" priority="877" stopIfTrue="1">
      <formula>AND($G411="",$F411&lt;&gt;"")</formula>
    </cfRule>
  </conditionalFormatting>
  <conditionalFormatting sqref="A411">
    <cfRule type="expression" dxfId="864" priority="872" stopIfTrue="1">
      <formula>$F411=""</formula>
    </cfRule>
    <cfRule type="expression" dxfId="863" priority="873" stopIfTrue="1">
      <formula>#REF!&lt;&gt;""</formula>
    </cfRule>
    <cfRule type="expression" dxfId="862" priority="874" stopIfTrue="1">
      <formula>AND($G411="",$F411&lt;&gt;"")</formula>
    </cfRule>
  </conditionalFormatting>
  <conditionalFormatting sqref="A411">
    <cfRule type="expression" dxfId="861" priority="869" stopIfTrue="1">
      <formula>$F411=""</formula>
    </cfRule>
    <cfRule type="expression" dxfId="860" priority="870" stopIfTrue="1">
      <formula>#REF!&lt;&gt;""</formula>
    </cfRule>
    <cfRule type="expression" dxfId="859" priority="871" stopIfTrue="1">
      <formula>AND($G411="",$F411&lt;&gt;"")</formula>
    </cfRule>
  </conditionalFormatting>
  <conditionalFormatting sqref="A411">
    <cfRule type="expression" dxfId="858" priority="866" stopIfTrue="1">
      <formula>$F411=""</formula>
    </cfRule>
    <cfRule type="expression" dxfId="857" priority="867" stopIfTrue="1">
      <formula>#REF!&lt;&gt;""</formula>
    </cfRule>
    <cfRule type="expression" dxfId="856" priority="868" stopIfTrue="1">
      <formula>AND($G411="",$F411&lt;&gt;"")</formula>
    </cfRule>
  </conditionalFormatting>
  <conditionalFormatting sqref="A411">
    <cfRule type="expression" dxfId="855" priority="863" stopIfTrue="1">
      <formula>$F411=""</formula>
    </cfRule>
    <cfRule type="expression" dxfId="854" priority="864" stopIfTrue="1">
      <formula>#REF!&lt;&gt;""</formula>
    </cfRule>
    <cfRule type="expression" dxfId="853" priority="865" stopIfTrue="1">
      <formula>AND($G411="",$F411&lt;&gt;"")</formula>
    </cfRule>
  </conditionalFormatting>
  <conditionalFormatting sqref="A411">
    <cfRule type="expression" dxfId="852" priority="860" stopIfTrue="1">
      <formula>$F411=""</formula>
    </cfRule>
    <cfRule type="expression" dxfId="851" priority="861" stopIfTrue="1">
      <formula>#REF!&lt;&gt;""</formula>
    </cfRule>
    <cfRule type="expression" dxfId="850" priority="862" stopIfTrue="1">
      <formula>AND($G411="",$F411&lt;&gt;"")</formula>
    </cfRule>
  </conditionalFormatting>
  <conditionalFormatting sqref="A411">
    <cfRule type="expression" dxfId="849" priority="857" stopIfTrue="1">
      <formula>$F411=""</formula>
    </cfRule>
    <cfRule type="expression" dxfId="848" priority="858" stopIfTrue="1">
      <formula>#REF!&lt;&gt;""</formula>
    </cfRule>
    <cfRule type="expression" dxfId="847" priority="859" stopIfTrue="1">
      <formula>AND($G411="",$F411&lt;&gt;"")</formula>
    </cfRule>
  </conditionalFormatting>
  <conditionalFormatting sqref="A411">
    <cfRule type="expression" dxfId="846" priority="854" stopIfTrue="1">
      <formula>$F411=""</formula>
    </cfRule>
    <cfRule type="expression" dxfId="845" priority="855" stopIfTrue="1">
      <formula>#REF!&lt;&gt;""</formula>
    </cfRule>
    <cfRule type="expression" dxfId="844" priority="856" stopIfTrue="1">
      <formula>AND($G411="",$F411&lt;&gt;"")</formula>
    </cfRule>
  </conditionalFormatting>
  <conditionalFormatting sqref="A411">
    <cfRule type="expression" dxfId="843" priority="851" stopIfTrue="1">
      <formula>$F411=""</formula>
    </cfRule>
    <cfRule type="expression" dxfId="842" priority="852" stopIfTrue="1">
      <formula>#REF!&lt;&gt;""</formula>
    </cfRule>
    <cfRule type="expression" dxfId="841" priority="853" stopIfTrue="1">
      <formula>AND($G411="",$F411&lt;&gt;"")</formula>
    </cfRule>
  </conditionalFormatting>
  <conditionalFormatting sqref="A411">
    <cfRule type="expression" dxfId="840" priority="848" stopIfTrue="1">
      <formula>$F411=""</formula>
    </cfRule>
    <cfRule type="expression" dxfId="839" priority="849" stopIfTrue="1">
      <formula>#REF!&lt;&gt;""</formula>
    </cfRule>
    <cfRule type="expression" dxfId="838" priority="850" stopIfTrue="1">
      <formula>AND($G411="",$F411&lt;&gt;"")</formula>
    </cfRule>
  </conditionalFormatting>
  <conditionalFormatting sqref="A411">
    <cfRule type="expression" dxfId="837" priority="845" stopIfTrue="1">
      <formula>$F411=""</formula>
    </cfRule>
    <cfRule type="expression" dxfId="836" priority="846" stopIfTrue="1">
      <formula>#REF!&lt;&gt;""</formula>
    </cfRule>
    <cfRule type="expression" dxfId="835" priority="847" stopIfTrue="1">
      <formula>AND($G411="",$F411&lt;&gt;"")</formula>
    </cfRule>
  </conditionalFormatting>
  <conditionalFormatting sqref="A411">
    <cfRule type="expression" dxfId="834" priority="842" stopIfTrue="1">
      <formula>$F411=""</formula>
    </cfRule>
    <cfRule type="expression" dxfId="833" priority="843" stopIfTrue="1">
      <formula>#REF!&lt;&gt;""</formula>
    </cfRule>
    <cfRule type="expression" dxfId="832" priority="844" stopIfTrue="1">
      <formula>AND($G411="",$F411&lt;&gt;"")</formula>
    </cfRule>
  </conditionalFormatting>
  <conditionalFormatting sqref="A411">
    <cfRule type="expression" dxfId="831" priority="839" stopIfTrue="1">
      <formula>$F411=""</formula>
    </cfRule>
    <cfRule type="expression" dxfId="830" priority="840" stopIfTrue="1">
      <formula>#REF!&lt;&gt;""</formula>
    </cfRule>
    <cfRule type="expression" dxfId="829" priority="841" stopIfTrue="1">
      <formula>AND($G411="",$F411&lt;&gt;"")</formula>
    </cfRule>
  </conditionalFormatting>
  <conditionalFormatting sqref="A411">
    <cfRule type="expression" dxfId="828" priority="836" stopIfTrue="1">
      <formula>$F411=""</formula>
    </cfRule>
    <cfRule type="expression" dxfId="827" priority="837" stopIfTrue="1">
      <formula>#REF!&lt;&gt;""</formula>
    </cfRule>
    <cfRule type="expression" dxfId="826" priority="838" stopIfTrue="1">
      <formula>AND($G411="",$F411&lt;&gt;"")</formula>
    </cfRule>
  </conditionalFormatting>
  <conditionalFormatting sqref="A411">
    <cfRule type="expression" dxfId="825" priority="833" stopIfTrue="1">
      <formula>$F411=""</formula>
    </cfRule>
    <cfRule type="expression" dxfId="824" priority="834" stopIfTrue="1">
      <formula>#REF!&lt;&gt;""</formula>
    </cfRule>
    <cfRule type="expression" dxfId="823" priority="835" stopIfTrue="1">
      <formula>AND($G411="",$F411&lt;&gt;"")</formula>
    </cfRule>
  </conditionalFormatting>
  <conditionalFormatting sqref="A411">
    <cfRule type="expression" dxfId="822" priority="830" stopIfTrue="1">
      <formula>$F411=""</formula>
    </cfRule>
    <cfRule type="expression" dxfId="821" priority="831" stopIfTrue="1">
      <formula>#REF!&lt;&gt;""</formula>
    </cfRule>
    <cfRule type="expression" dxfId="820" priority="832" stopIfTrue="1">
      <formula>AND($G411="",$F411&lt;&gt;"")</formula>
    </cfRule>
  </conditionalFormatting>
  <conditionalFormatting sqref="A411">
    <cfRule type="expression" dxfId="819" priority="827" stopIfTrue="1">
      <formula>$F411=""</formula>
    </cfRule>
    <cfRule type="expression" dxfId="818" priority="828" stopIfTrue="1">
      <formula>#REF!&lt;&gt;""</formula>
    </cfRule>
    <cfRule type="expression" dxfId="817" priority="829" stopIfTrue="1">
      <formula>AND($G411="",$F411&lt;&gt;"")</formula>
    </cfRule>
  </conditionalFormatting>
  <conditionalFormatting sqref="A411">
    <cfRule type="expression" dxfId="816" priority="824" stopIfTrue="1">
      <formula>$F411=""</formula>
    </cfRule>
    <cfRule type="expression" dxfId="815" priority="825" stopIfTrue="1">
      <formula>#REF!&lt;&gt;""</formula>
    </cfRule>
    <cfRule type="expression" dxfId="814" priority="826" stopIfTrue="1">
      <formula>AND($G411="",$F411&lt;&gt;"")</formula>
    </cfRule>
  </conditionalFormatting>
  <conditionalFormatting sqref="A411">
    <cfRule type="expression" dxfId="813" priority="821" stopIfTrue="1">
      <formula>$F411=""</formula>
    </cfRule>
    <cfRule type="expression" dxfId="812" priority="822" stopIfTrue="1">
      <formula>#REF!&lt;&gt;""</formula>
    </cfRule>
    <cfRule type="expression" dxfId="811" priority="823" stopIfTrue="1">
      <formula>AND($G411="",$F411&lt;&gt;"")</formula>
    </cfRule>
  </conditionalFormatting>
  <conditionalFormatting sqref="A411">
    <cfRule type="expression" dxfId="810" priority="818" stopIfTrue="1">
      <formula>$F411=""</formula>
    </cfRule>
    <cfRule type="expression" dxfId="809" priority="819" stopIfTrue="1">
      <formula>#REF!&lt;&gt;""</formula>
    </cfRule>
    <cfRule type="expression" dxfId="808" priority="820" stopIfTrue="1">
      <formula>AND($G411="",$F411&lt;&gt;"")</formula>
    </cfRule>
  </conditionalFormatting>
  <conditionalFormatting sqref="A411">
    <cfRule type="expression" dxfId="807" priority="815" stopIfTrue="1">
      <formula>$F411=""</formula>
    </cfRule>
    <cfRule type="expression" dxfId="806" priority="816" stopIfTrue="1">
      <formula>#REF!&lt;&gt;""</formula>
    </cfRule>
    <cfRule type="expression" dxfId="805" priority="817" stopIfTrue="1">
      <formula>AND($G411="",$F411&lt;&gt;"")</formula>
    </cfRule>
  </conditionalFormatting>
  <conditionalFormatting sqref="A411">
    <cfRule type="expression" dxfId="804" priority="812" stopIfTrue="1">
      <formula>$F411=""</formula>
    </cfRule>
    <cfRule type="expression" dxfId="803" priority="813" stopIfTrue="1">
      <formula>#REF!&lt;&gt;""</formula>
    </cfRule>
    <cfRule type="expression" dxfId="802" priority="814" stopIfTrue="1">
      <formula>AND($G411="",$F411&lt;&gt;"")</formula>
    </cfRule>
  </conditionalFormatting>
  <conditionalFormatting sqref="A411">
    <cfRule type="expression" dxfId="801" priority="809" stopIfTrue="1">
      <formula>$F411=""</formula>
    </cfRule>
    <cfRule type="expression" dxfId="800" priority="810" stopIfTrue="1">
      <formula>#REF!&lt;&gt;""</formula>
    </cfRule>
    <cfRule type="expression" dxfId="799" priority="811" stopIfTrue="1">
      <formula>AND($G411="",$F411&lt;&gt;"")</formula>
    </cfRule>
  </conditionalFormatting>
  <conditionalFormatting sqref="A411">
    <cfRule type="expression" dxfId="798" priority="806" stopIfTrue="1">
      <formula>$F411=""</formula>
    </cfRule>
    <cfRule type="expression" dxfId="797" priority="807" stopIfTrue="1">
      <formula>#REF!&lt;&gt;""</formula>
    </cfRule>
    <cfRule type="expression" dxfId="796" priority="808" stopIfTrue="1">
      <formula>AND($G411="",$F411&lt;&gt;"")</formula>
    </cfRule>
  </conditionalFormatting>
  <conditionalFormatting sqref="A411">
    <cfRule type="expression" dxfId="795" priority="803" stopIfTrue="1">
      <formula>$F411=""</formula>
    </cfRule>
    <cfRule type="expression" dxfId="794" priority="804" stopIfTrue="1">
      <formula>#REF!&lt;&gt;""</formula>
    </cfRule>
    <cfRule type="expression" dxfId="793" priority="805" stopIfTrue="1">
      <formula>AND($G411="",$F411&lt;&gt;"")</formula>
    </cfRule>
  </conditionalFormatting>
  <conditionalFormatting sqref="A411">
    <cfRule type="expression" dxfId="792" priority="800" stopIfTrue="1">
      <formula>$F411=""</formula>
    </cfRule>
    <cfRule type="expression" dxfId="791" priority="801" stopIfTrue="1">
      <formula>#REF!&lt;&gt;""</formula>
    </cfRule>
    <cfRule type="expression" dxfId="790" priority="802" stopIfTrue="1">
      <formula>AND($G411="",$F411&lt;&gt;"")</formula>
    </cfRule>
  </conditionalFormatting>
  <conditionalFormatting sqref="A411">
    <cfRule type="expression" dxfId="789" priority="797" stopIfTrue="1">
      <formula>$F411=""</formula>
    </cfRule>
    <cfRule type="expression" dxfId="788" priority="798" stopIfTrue="1">
      <formula>#REF!&lt;&gt;""</formula>
    </cfRule>
    <cfRule type="expression" dxfId="787" priority="799" stopIfTrue="1">
      <formula>AND($G411="",$F411&lt;&gt;"")</formula>
    </cfRule>
  </conditionalFormatting>
  <conditionalFormatting sqref="A411">
    <cfRule type="expression" dxfId="786" priority="794" stopIfTrue="1">
      <formula>$F411=""</formula>
    </cfRule>
    <cfRule type="expression" dxfId="785" priority="795" stopIfTrue="1">
      <formula>#REF!&lt;&gt;""</formula>
    </cfRule>
    <cfRule type="expression" dxfId="784" priority="796" stopIfTrue="1">
      <formula>AND($G411="",$F411&lt;&gt;"")</formula>
    </cfRule>
  </conditionalFormatting>
  <conditionalFormatting sqref="A411">
    <cfRule type="expression" dxfId="783" priority="791" stopIfTrue="1">
      <formula>$F411=""</formula>
    </cfRule>
    <cfRule type="expression" dxfId="782" priority="792" stopIfTrue="1">
      <formula>#REF!&lt;&gt;""</formula>
    </cfRule>
    <cfRule type="expression" dxfId="781" priority="793" stopIfTrue="1">
      <formula>AND($G411="",$F411&lt;&gt;"")</formula>
    </cfRule>
  </conditionalFormatting>
  <conditionalFormatting sqref="A411">
    <cfRule type="expression" dxfId="780" priority="788" stopIfTrue="1">
      <formula>$F411=""</formula>
    </cfRule>
    <cfRule type="expression" dxfId="779" priority="789" stopIfTrue="1">
      <formula>#REF!&lt;&gt;""</formula>
    </cfRule>
    <cfRule type="expression" dxfId="778" priority="790" stopIfTrue="1">
      <formula>AND($G411="",$F411&lt;&gt;"")</formula>
    </cfRule>
  </conditionalFormatting>
  <conditionalFormatting sqref="A411">
    <cfRule type="expression" dxfId="777" priority="785" stopIfTrue="1">
      <formula>$F411=""</formula>
    </cfRule>
    <cfRule type="expression" dxfId="776" priority="786" stopIfTrue="1">
      <formula>#REF!&lt;&gt;""</formula>
    </cfRule>
    <cfRule type="expression" dxfId="775" priority="787" stopIfTrue="1">
      <formula>AND($G411="",$F411&lt;&gt;"")</formula>
    </cfRule>
  </conditionalFormatting>
  <conditionalFormatting sqref="A411">
    <cfRule type="expression" dxfId="774" priority="782" stopIfTrue="1">
      <formula>$F411=""</formula>
    </cfRule>
    <cfRule type="expression" dxfId="773" priority="783" stopIfTrue="1">
      <formula>#REF!&lt;&gt;""</formula>
    </cfRule>
    <cfRule type="expression" dxfId="772" priority="784" stopIfTrue="1">
      <formula>AND($G411="",$F411&lt;&gt;"")</formula>
    </cfRule>
  </conditionalFormatting>
  <conditionalFormatting sqref="A411">
    <cfRule type="expression" dxfId="771" priority="779" stopIfTrue="1">
      <formula>$F411=""</formula>
    </cfRule>
    <cfRule type="expression" dxfId="770" priority="780" stopIfTrue="1">
      <formula>#REF!&lt;&gt;""</formula>
    </cfRule>
    <cfRule type="expression" dxfId="769" priority="781" stopIfTrue="1">
      <formula>AND($G411="",$F411&lt;&gt;"")</formula>
    </cfRule>
  </conditionalFormatting>
  <conditionalFormatting sqref="A411">
    <cfRule type="expression" dxfId="768" priority="776" stopIfTrue="1">
      <formula>$H411=""</formula>
    </cfRule>
    <cfRule type="expression" dxfId="767" priority="777" stopIfTrue="1">
      <formula>#REF!&lt;&gt;""</formula>
    </cfRule>
    <cfRule type="expression" dxfId="766" priority="778" stopIfTrue="1">
      <formula>AND($I436="",$H411&lt;&gt;"")</formula>
    </cfRule>
  </conditionalFormatting>
  <conditionalFormatting sqref="A411">
    <cfRule type="expression" dxfId="765" priority="773" stopIfTrue="1">
      <formula>$H411=""</formula>
    </cfRule>
    <cfRule type="expression" dxfId="764" priority="774" stopIfTrue="1">
      <formula>#REF!&lt;&gt;""</formula>
    </cfRule>
    <cfRule type="expression" dxfId="763" priority="775" stopIfTrue="1">
      <formula>AND($I425="",$H411&lt;&gt;"")</formula>
    </cfRule>
  </conditionalFormatting>
  <conditionalFormatting sqref="A411">
    <cfRule type="expression" dxfId="762" priority="770" stopIfTrue="1">
      <formula>$H411=""</formula>
    </cfRule>
    <cfRule type="expression" dxfId="761" priority="771" stopIfTrue="1">
      <formula>#REF!&lt;&gt;""</formula>
    </cfRule>
    <cfRule type="expression" dxfId="760" priority="772" stopIfTrue="1">
      <formula>AND($I424="",$H411&lt;&gt;"")</formula>
    </cfRule>
  </conditionalFormatting>
  <conditionalFormatting sqref="A402">
    <cfRule type="expression" dxfId="759" priority="768" stopIfTrue="1">
      <formula>$C402=""</formula>
    </cfRule>
    <cfRule type="expression" dxfId="758" priority="769" stopIfTrue="1">
      <formula>$G402&lt;&gt;""</formula>
    </cfRule>
  </conditionalFormatting>
  <conditionalFormatting sqref="B232:D238">
    <cfRule type="expression" dxfId="757" priority="766" stopIfTrue="1">
      <formula>$D232=""</formula>
    </cfRule>
    <cfRule type="expression" dxfId="756" priority="767" stopIfTrue="1">
      <formula>$E232&lt;&gt;""</formula>
    </cfRule>
  </conditionalFormatting>
  <conditionalFormatting sqref="B232:B238 D232:D238">
    <cfRule type="expression" dxfId="755" priority="764" stopIfTrue="1">
      <formula>$D232=""</formula>
    </cfRule>
    <cfRule type="expression" dxfId="754" priority="765" stopIfTrue="1">
      <formula>$H232&lt;&gt;""</formula>
    </cfRule>
  </conditionalFormatting>
  <conditionalFormatting sqref="B232:D238">
    <cfRule type="expression" dxfId="753" priority="762" stopIfTrue="1">
      <formula>$D232=""</formula>
    </cfRule>
    <cfRule type="expression" dxfId="752" priority="763" stopIfTrue="1">
      <formula>$E232&lt;&gt;""</formula>
    </cfRule>
  </conditionalFormatting>
  <conditionalFormatting sqref="B232:B238 D232:D238">
    <cfRule type="expression" dxfId="751" priority="760" stopIfTrue="1">
      <formula>$D232=""</formula>
    </cfRule>
    <cfRule type="expression" dxfId="750" priority="761" stopIfTrue="1">
      <formula>$H232&lt;&gt;""</formula>
    </cfRule>
  </conditionalFormatting>
  <conditionalFormatting sqref="A236">
    <cfRule type="expression" dxfId="749" priority="758" stopIfTrue="1">
      <formula>$C236=""</formula>
    </cfRule>
    <cfRule type="expression" dxfId="748" priority="759" stopIfTrue="1">
      <formula>$G236&lt;&gt;""</formula>
    </cfRule>
  </conditionalFormatting>
  <conditionalFormatting sqref="A236">
    <cfRule type="expression" dxfId="747" priority="755" stopIfTrue="1">
      <formula>$F236=""</formula>
    </cfRule>
    <cfRule type="expression" dxfId="746" priority="756" stopIfTrue="1">
      <formula>#REF!&lt;&gt;""</formula>
    </cfRule>
    <cfRule type="expression" dxfId="745" priority="757" stopIfTrue="1">
      <formula>AND($G236="",$F236&lt;&gt;"")</formula>
    </cfRule>
  </conditionalFormatting>
  <conditionalFormatting sqref="A236">
    <cfRule type="expression" dxfId="744" priority="752" stopIfTrue="1">
      <formula>$F236=""</formula>
    </cfRule>
    <cfRule type="expression" dxfId="743" priority="753" stopIfTrue="1">
      <formula>#REF!&lt;&gt;""</formula>
    </cfRule>
    <cfRule type="expression" dxfId="742" priority="754" stopIfTrue="1">
      <formula>AND($G236="",$F236&lt;&gt;"")</formula>
    </cfRule>
  </conditionalFormatting>
  <conditionalFormatting sqref="A236">
    <cfRule type="expression" dxfId="741" priority="749" stopIfTrue="1">
      <formula>$F236=""</formula>
    </cfRule>
    <cfRule type="expression" dxfId="740" priority="750" stopIfTrue="1">
      <formula>#REF!&lt;&gt;""</formula>
    </cfRule>
    <cfRule type="expression" dxfId="739" priority="751" stopIfTrue="1">
      <formula>AND($G236="",$F236&lt;&gt;"")</formula>
    </cfRule>
  </conditionalFormatting>
  <conditionalFormatting sqref="A236">
    <cfRule type="expression" dxfId="738" priority="746" stopIfTrue="1">
      <formula>$F236=""</formula>
    </cfRule>
    <cfRule type="expression" dxfId="737" priority="747" stopIfTrue="1">
      <formula>#REF!&lt;&gt;""</formula>
    </cfRule>
    <cfRule type="expression" dxfId="736" priority="748" stopIfTrue="1">
      <formula>AND($G236="",$F236&lt;&gt;"")</formula>
    </cfRule>
  </conditionalFormatting>
  <conditionalFormatting sqref="A236">
    <cfRule type="expression" dxfId="735" priority="743" stopIfTrue="1">
      <formula>$F236=""</formula>
    </cfRule>
    <cfRule type="expression" dxfId="734" priority="744" stopIfTrue="1">
      <formula>#REF!&lt;&gt;""</formula>
    </cfRule>
    <cfRule type="expression" dxfId="733" priority="745" stopIfTrue="1">
      <formula>AND($G236="",$F236&lt;&gt;"")</formula>
    </cfRule>
  </conditionalFormatting>
  <conditionalFormatting sqref="B265:D272">
    <cfRule type="expression" dxfId="732" priority="741" stopIfTrue="1">
      <formula>$D265=""</formula>
    </cfRule>
    <cfRule type="expression" dxfId="731" priority="742" stopIfTrue="1">
      <formula>$E265&lt;&gt;""</formula>
    </cfRule>
  </conditionalFormatting>
  <conditionalFormatting sqref="B265:F272">
    <cfRule type="expression" dxfId="730" priority="739" stopIfTrue="1">
      <formula>$D265=""</formula>
    </cfRule>
    <cfRule type="expression" dxfId="729" priority="740" stopIfTrue="1">
      <formula>$H265&lt;&gt;""</formula>
    </cfRule>
  </conditionalFormatting>
  <conditionalFormatting sqref="B265:D272">
    <cfRule type="expression" dxfId="728" priority="737" stopIfTrue="1">
      <formula>$C265=""</formula>
    </cfRule>
    <cfRule type="expression" dxfId="727" priority="738" stopIfTrue="1">
      <formula>$D265&lt;&gt;""</formula>
    </cfRule>
  </conditionalFormatting>
  <conditionalFormatting sqref="B265:B272">
    <cfRule type="expression" dxfId="726" priority="735" stopIfTrue="1">
      <formula>$C265=""</formula>
    </cfRule>
    <cfRule type="expression" dxfId="725" priority="736" stopIfTrue="1">
      <formula>$H265&lt;&gt;""</formula>
    </cfRule>
  </conditionalFormatting>
  <conditionalFormatting sqref="B265:B272">
    <cfRule type="expression" dxfId="724" priority="733" stopIfTrue="1">
      <formula>$C265=""</formula>
    </cfRule>
    <cfRule type="expression" dxfId="723" priority="734" stopIfTrue="1">
      <formula>$E265&lt;&gt;""</formula>
    </cfRule>
  </conditionalFormatting>
  <conditionalFormatting sqref="B265:B272">
    <cfRule type="expression" dxfId="722" priority="730" stopIfTrue="1">
      <formula>$C265=""</formula>
    </cfRule>
    <cfRule type="expression" dxfId="721" priority="731" stopIfTrue="1">
      <formula>$K265&lt;&gt;""</formula>
    </cfRule>
    <cfRule type="expression" dxfId="720" priority="732" stopIfTrue="1">
      <formula>AND($D265="",$C265&lt;&gt;"")</formula>
    </cfRule>
  </conditionalFormatting>
  <conditionalFormatting sqref="B265:B272">
    <cfRule type="expression" dxfId="719" priority="727" stopIfTrue="1">
      <formula>$G265=""</formula>
    </cfRule>
    <cfRule type="expression" dxfId="718" priority="728" stopIfTrue="1">
      <formula>$I265&lt;&gt;""</formula>
    </cfRule>
    <cfRule type="expression" dxfId="717" priority="729" stopIfTrue="1">
      <formula>AND($H265="",$G265&lt;&gt;"")</formula>
    </cfRule>
  </conditionalFormatting>
  <conditionalFormatting sqref="E267:F271">
    <cfRule type="expression" dxfId="716" priority="725" stopIfTrue="1">
      <formula>$D267=""</formula>
    </cfRule>
    <cfRule type="expression" dxfId="715" priority="726" stopIfTrue="1">
      <formula>$H267&lt;&gt;""</formula>
    </cfRule>
  </conditionalFormatting>
  <conditionalFormatting sqref="E267:F271">
    <cfRule type="expression" dxfId="714" priority="723" stopIfTrue="1">
      <formula>$D267=""</formula>
    </cfRule>
    <cfRule type="expression" dxfId="713" priority="724" stopIfTrue="1">
      <formula>$H267&lt;&gt;""</formula>
    </cfRule>
  </conditionalFormatting>
  <conditionalFormatting sqref="A267:A269">
    <cfRule type="expression" dxfId="712" priority="721" stopIfTrue="1">
      <formula>$C267=""</formula>
    </cfRule>
    <cfRule type="expression" dxfId="711" priority="722" stopIfTrue="1">
      <formula>$D267&lt;&gt;""</formula>
    </cfRule>
  </conditionalFormatting>
  <conditionalFormatting sqref="A267:A269">
    <cfRule type="expression" dxfId="710" priority="719" stopIfTrue="1">
      <formula>$C267=""</formula>
    </cfRule>
    <cfRule type="expression" dxfId="709" priority="720" stopIfTrue="1">
      <formula>$D267&lt;&gt;""</formula>
    </cfRule>
  </conditionalFormatting>
  <conditionalFormatting sqref="A269">
    <cfRule type="expression" dxfId="708" priority="717" stopIfTrue="1">
      <formula>$C269=""</formula>
    </cfRule>
    <cfRule type="expression" dxfId="707" priority="718" stopIfTrue="1">
      <formula>$D269&lt;&gt;""</formula>
    </cfRule>
  </conditionalFormatting>
  <conditionalFormatting sqref="A269">
    <cfRule type="expression" dxfId="706" priority="715" stopIfTrue="1">
      <formula>$C269=""</formula>
    </cfRule>
    <cfRule type="expression" dxfId="705" priority="716" stopIfTrue="1">
      <formula>$D269&lt;&gt;""</formula>
    </cfRule>
  </conditionalFormatting>
  <conditionalFormatting sqref="A267">
    <cfRule type="expression" dxfId="704" priority="713" stopIfTrue="1">
      <formula>$C267=""</formula>
    </cfRule>
    <cfRule type="expression" dxfId="703" priority="714" stopIfTrue="1">
      <formula>$D267&lt;&gt;""</formula>
    </cfRule>
  </conditionalFormatting>
  <conditionalFormatting sqref="D513 G513:H528 B513:C528">
    <cfRule type="expression" dxfId="702" priority="711" stopIfTrue="1">
      <formula>$D513=""</formula>
    </cfRule>
    <cfRule type="expression" dxfId="701" priority="712" stopIfTrue="1">
      <formula>$E513&lt;&gt;""</formula>
    </cfRule>
  </conditionalFormatting>
  <conditionalFormatting sqref="B513:B528">
    <cfRule type="expression" dxfId="700" priority="709" stopIfTrue="1">
      <formula>$C513=""</formula>
    </cfRule>
    <cfRule type="expression" dxfId="699" priority="710" stopIfTrue="1">
      <formula>$H513&lt;&gt;""</formula>
    </cfRule>
  </conditionalFormatting>
  <conditionalFormatting sqref="G520:G528 C520:C528 B513:B528">
    <cfRule type="expression" dxfId="698" priority="707" stopIfTrue="1">
      <formula>$C513=""</formula>
    </cfRule>
    <cfRule type="expression" dxfId="697" priority="708" stopIfTrue="1">
      <formula>$E513&lt;&gt;""</formula>
    </cfRule>
  </conditionalFormatting>
  <conditionalFormatting sqref="G520:G528 C520:C528 B513:B528">
    <cfRule type="expression" dxfId="696" priority="705" stopIfTrue="1">
      <formula>$C513=""</formula>
    </cfRule>
    <cfRule type="expression" dxfId="695" priority="706" stopIfTrue="1">
      <formula>$D513&lt;&gt;""</formula>
    </cfRule>
  </conditionalFormatting>
  <conditionalFormatting sqref="B513:B528">
    <cfRule type="expression" dxfId="694" priority="702" stopIfTrue="1">
      <formula>$C513=""</formula>
    </cfRule>
    <cfRule type="expression" dxfId="693" priority="703" stopIfTrue="1">
      <formula>$K513&lt;&gt;""</formula>
    </cfRule>
    <cfRule type="expression" dxfId="692" priority="704" stopIfTrue="1">
      <formula>AND($D513="",$C513&lt;&gt;"")</formula>
    </cfRule>
  </conditionalFormatting>
  <conditionalFormatting sqref="B513:B528">
    <cfRule type="expression" dxfId="691" priority="699" stopIfTrue="1">
      <formula>$G513=""</formula>
    </cfRule>
    <cfRule type="expression" dxfId="690" priority="700" stopIfTrue="1">
      <formula>$I513&lt;&gt;""</formula>
    </cfRule>
    <cfRule type="expression" dxfId="689" priority="701" stopIfTrue="1">
      <formula>AND($H513="",$G513&lt;&gt;"")</formula>
    </cfRule>
  </conditionalFormatting>
  <conditionalFormatting sqref="A518 A515">
    <cfRule type="expression" dxfId="688" priority="696" stopIfTrue="1">
      <formula>$G515=""</formula>
    </cfRule>
    <cfRule type="expression" dxfId="687" priority="697" stopIfTrue="1">
      <formula>$I515&lt;&gt;""</formula>
    </cfRule>
    <cfRule type="expression" dxfId="686" priority="698" stopIfTrue="1">
      <formula>AND($H515="",$G515&lt;&gt;"")</formula>
    </cfRule>
  </conditionalFormatting>
  <conditionalFormatting sqref="A518 A515">
    <cfRule type="expression" dxfId="685" priority="693" stopIfTrue="1">
      <formula>$G515=""</formula>
    </cfRule>
    <cfRule type="expression" dxfId="684" priority="694" stopIfTrue="1">
      <formula>#REF!&lt;&gt;""</formula>
    </cfRule>
    <cfRule type="expression" dxfId="683" priority="695" stopIfTrue="1">
      <formula>AND($H515="",$G515&lt;&gt;"")</formula>
    </cfRule>
  </conditionalFormatting>
  <conditionalFormatting sqref="A515">
    <cfRule type="expression" dxfId="682" priority="690" stopIfTrue="1">
      <formula>$G515=""</formula>
    </cfRule>
    <cfRule type="expression" dxfId="681" priority="691" stopIfTrue="1">
      <formula>$I515&lt;&gt;""</formula>
    </cfRule>
    <cfRule type="expression" dxfId="680" priority="692" stopIfTrue="1">
      <formula>AND($H515="",$G515&lt;&gt;"")</formula>
    </cfRule>
  </conditionalFormatting>
  <conditionalFormatting sqref="A515">
    <cfRule type="expression" dxfId="679" priority="687" stopIfTrue="1">
      <formula>$G515=""</formula>
    </cfRule>
    <cfRule type="expression" dxfId="678" priority="688" stopIfTrue="1">
      <formula>$I515&lt;&gt;""</formula>
    </cfRule>
    <cfRule type="expression" dxfId="677" priority="689" stopIfTrue="1">
      <formula>AND($H515="",$G515&lt;&gt;"")</formula>
    </cfRule>
  </conditionalFormatting>
  <conditionalFormatting sqref="G513:G518 D513 B513:C518 B514:B528">
    <cfRule type="expression" dxfId="676" priority="685" stopIfTrue="1">
      <formula>$C513=""</formula>
    </cfRule>
    <cfRule type="expression" dxfId="675" priority="686" stopIfTrue="1">
      <formula>$E513&lt;&gt;""</formula>
    </cfRule>
  </conditionalFormatting>
  <conditionalFormatting sqref="G513:G518">
    <cfRule type="expression" dxfId="674" priority="683" stopIfTrue="1">
      <formula>$C513=""</formula>
    </cfRule>
    <cfRule type="expression" dxfId="673" priority="684" stopIfTrue="1">
      <formula>$E513&lt;&gt;""</formula>
    </cfRule>
  </conditionalFormatting>
  <conditionalFormatting sqref="D513">
    <cfRule type="expression" dxfId="672" priority="681" stopIfTrue="1">
      <formula>$C513=""</formula>
    </cfRule>
    <cfRule type="expression" dxfId="671" priority="682" stopIfTrue="1">
      <formula>$H513&lt;&gt;""</formula>
    </cfRule>
  </conditionalFormatting>
  <conditionalFormatting sqref="B513:B528">
    <cfRule type="expression" dxfId="670" priority="679" stopIfTrue="1">
      <formula>$C513=""</formula>
    </cfRule>
    <cfRule type="expression" dxfId="669" priority="680" stopIfTrue="1">
      <formula>$D513&lt;&gt;""</formula>
    </cfRule>
  </conditionalFormatting>
  <conditionalFormatting sqref="G513:G518 D513 B513:C518 B514:B528">
    <cfRule type="expression" dxfId="668" priority="677" stopIfTrue="1">
      <formula>$C513=""</formula>
    </cfRule>
    <cfRule type="expression" dxfId="667" priority="678" stopIfTrue="1">
      <formula>$D513&lt;&gt;""</formula>
    </cfRule>
  </conditionalFormatting>
  <conditionalFormatting sqref="G519 B519:C519">
    <cfRule type="expression" dxfId="666" priority="675" stopIfTrue="1">
      <formula>$C519=""</formula>
    </cfRule>
    <cfRule type="expression" dxfId="665" priority="676" stopIfTrue="1">
      <formula>$E519&lt;&gt;""</formula>
    </cfRule>
  </conditionalFormatting>
  <conditionalFormatting sqref="G519">
    <cfRule type="expression" dxfId="664" priority="673" stopIfTrue="1">
      <formula>$C519=""</formula>
    </cfRule>
    <cfRule type="expression" dxfId="663" priority="674" stopIfTrue="1">
      <formula>$E519&lt;&gt;""</formula>
    </cfRule>
  </conditionalFormatting>
  <conditionalFormatting sqref="B519">
    <cfRule type="expression" dxfId="662" priority="671" stopIfTrue="1">
      <formula>$C519=""</formula>
    </cfRule>
    <cfRule type="expression" dxfId="661" priority="672" stopIfTrue="1">
      <formula>$D519&lt;&gt;""</formula>
    </cfRule>
  </conditionalFormatting>
  <conditionalFormatting sqref="G519 B519:C519">
    <cfRule type="expression" dxfId="660" priority="669" stopIfTrue="1">
      <formula>$C519=""</formula>
    </cfRule>
    <cfRule type="expression" dxfId="659" priority="670" stopIfTrue="1">
      <formula>$D519&lt;&gt;""</formula>
    </cfRule>
  </conditionalFormatting>
  <conditionalFormatting sqref="A518">
    <cfRule type="expression" dxfId="658" priority="655" stopIfTrue="1">
      <formula>$C518=""</formula>
    </cfRule>
    <cfRule type="expression" dxfId="657" priority="656" stopIfTrue="1">
      <formula>$G518&lt;&gt;""</formula>
    </cfRule>
  </conditionalFormatting>
  <conditionalFormatting sqref="A515">
    <cfRule type="expression" dxfId="656" priority="652" stopIfTrue="1">
      <formula>$F515=""</formula>
    </cfRule>
    <cfRule type="expression" dxfId="655" priority="653" stopIfTrue="1">
      <formula>#REF!&lt;&gt;""</formula>
    </cfRule>
    <cfRule type="expression" dxfId="654" priority="654" stopIfTrue="1">
      <formula>AND($G515="",$F515&lt;&gt;"")</formula>
    </cfRule>
  </conditionalFormatting>
  <conditionalFormatting sqref="A515">
    <cfRule type="expression" dxfId="653" priority="649" stopIfTrue="1">
      <formula>$F515=""</formula>
    </cfRule>
    <cfRule type="expression" dxfId="652" priority="650" stopIfTrue="1">
      <formula>$H515&lt;&gt;""</formula>
    </cfRule>
    <cfRule type="expression" dxfId="651" priority="651" stopIfTrue="1">
      <formula>AND($G515="",$F515&lt;&gt;"")</formula>
    </cfRule>
  </conditionalFormatting>
  <conditionalFormatting sqref="A515">
    <cfRule type="expression" dxfId="650" priority="646" stopIfTrue="1">
      <formula>$F515=""</formula>
    </cfRule>
    <cfRule type="expression" dxfId="649" priority="647" stopIfTrue="1">
      <formula>#REF!&lt;&gt;""</formula>
    </cfRule>
    <cfRule type="expression" dxfId="648" priority="648" stopIfTrue="1">
      <formula>AND($G515="",$F515&lt;&gt;"")</formula>
    </cfRule>
  </conditionalFormatting>
  <conditionalFormatting sqref="A515">
    <cfRule type="expression" dxfId="647" priority="643" stopIfTrue="1">
      <formula>$F515=""</formula>
    </cfRule>
    <cfRule type="expression" dxfId="646" priority="644" stopIfTrue="1">
      <formula>$H515&lt;&gt;""</formula>
    </cfRule>
    <cfRule type="expression" dxfId="645" priority="645" stopIfTrue="1">
      <formula>AND($G515="",$F515&lt;&gt;"")</formula>
    </cfRule>
  </conditionalFormatting>
  <conditionalFormatting sqref="A515">
    <cfRule type="expression" dxfId="644" priority="640" stopIfTrue="1">
      <formula>$F515=""</formula>
    </cfRule>
    <cfRule type="expression" dxfId="643" priority="641" stopIfTrue="1">
      <formula>$H515&lt;&gt;""</formula>
    </cfRule>
    <cfRule type="expression" dxfId="642" priority="642" stopIfTrue="1">
      <formula>AND($G515="",$F515&lt;&gt;"")</formula>
    </cfRule>
  </conditionalFormatting>
  <conditionalFormatting sqref="A515">
    <cfRule type="expression" dxfId="641" priority="631" stopIfTrue="1">
      <formula>$F515=""</formula>
    </cfRule>
    <cfRule type="expression" dxfId="640" priority="632" stopIfTrue="1">
      <formula>$H515&lt;&gt;""</formula>
    </cfRule>
    <cfRule type="expression" dxfId="639" priority="633" stopIfTrue="1">
      <formula>AND($G515="",$F515&lt;&gt;"")</formula>
    </cfRule>
  </conditionalFormatting>
  <conditionalFormatting sqref="A515">
    <cfRule type="expression" dxfId="638" priority="628" stopIfTrue="1">
      <formula>$F515=""</formula>
    </cfRule>
    <cfRule type="expression" dxfId="637" priority="629" stopIfTrue="1">
      <formula>#REF!&lt;&gt;""</formula>
    </cfRule>
    <cfRule type="expression" dxfId="636" priority="630" stopIfTrue="1">
      <formula>AND($G515="",$F515&lt;&gt;"")</formula>
    </cfRule>
  </conditionalFormatting>
  <conditionalFormatting sqref="A515">
    <cfRule type="expression" dxfId="635" priority="625" stopIfTrue="1">
      <formula>$F515=""</formula>
    </cfRule>
    <cfRule type="expression" dxfId="634" priority="626" stopIfTrue="1">
      <formula>$H515&lt;&gt;""</formula>
    </cfRule>
    <cfRule type="expression" dxfId="633" priority="627" stopIfTrue="1">
      <formula>AND($G515="",$F515&lt;&gt;"")</formula>
    </cfRule>
  </conditionalFormatting>
  <conditionalFormatting sqref="A515">
    <cfRule type="expression" dxfId="632" priority="622" stopIfTrue="1">
      <formula>$F515=""</formula>
    </cfRule>
    <cfRule type="expression" dxfId="631" priority="623" stopIfTrue="1">
      <formula>$H515&lt;&gt;""</formula>
    </cfRule>
    <cfRule type="expression" dxfId="630" priority="624" stopIfTrue="1">
      <formula>AND($G515="",$F515&lt;&gt;"")</formula>
    </cfRule>
  </conditionalFormatting>
  <conditionalFormatting sqref="A515">
    <cfRule type="expression" dxfId="629" priority="614" stopIfTrue="1">
      <formula>$C515=""</formula>
    </cfRule>
    <cfRule type="expression" dxfId="628" priority="615" stopIfTrue="1">
      <formula>$G515&lt;&gt;""</formula>
    </cfRule>
  </conditionalFormatting>
  <conditionalFormatting sqref="A515">
    <cfRule type="expression" dxfId="627" priority="611" stopIfTrue="1">
      <formula>$F515=""</formula>
    </cfRule>
    <cfRule type="expression" dxfId="626" priority="612" stopIfTrue="1">
      <formula>#REF!&lt;&gt;""</formula>
    </cfRule>
    <cfRule type="expression" dxfId="625" priority="613" stopIfTrue="1">
      <formula>AND($G515="",$F515&lt;&gt;"")</formula>
    </cfRule>
  </conditionalFormatting>
  <conditionalFormatting sqref="A515">
    <cfRule type="expression" dxfId="624" priority="608" stopIfTrue="1">
      <formula>$F515=""</formula>
    </cfRule>
    <cfRule type="expression" dxfId="623" priority="609" stopIfTrue="1">
      <formula>#REF!&lt;&gt;""</formula>
    </cfRule>
    <cfRule type="expression" dxfId="622" priority="610" stopIfTrue="1">
      <formula>AND($G515="",$F515&lt;&gt;"")</formula>
    </cfRule>
  </conditionalFormatting>
  <conditionalFormatting sqref="A515">
    <cfRule type="expression" dxfId="621" priority="605" stopIfTrue="1">
      <formula>$F515=""</formula>
    </cfRule>
    <cfRule type="expression" dxfId="620" priority="606" stopIfTrue="1">
      <formula>#REF!&lt;&gt;""</formula>
    </cfRule>
    <cfRule type="expression" dxfId="619" priority="607" stopIfTrue="1">
      <formula>AND($G515="",$F515&lt;&gt;"")</formula>
    </cfRule>
  </conditionalFormatting>
  <conditionalFormatting sqref="A515">
    <cfRule type="expression" dxfId="618" priority="602" stopIfTrue="1">
      <formula>$F515=""</formula>
    </cfRule>
    <cfRule type="expression" dxfId="617" priority="603" stopIfTrue="1">
      <formula>#REF!&lt;&gt;""</formula>
    </cfRule>
    <cfRule type="expression" dxfId="616" priority="604" stopIfTrue="1">
      <formula>AND($G515="",$F515&lt;&gt;"")</formula>
    </cfRule>
  </conditionalFormatting>
  <conditionalFormatting sqref="A515">
    <cfRule type="expression" dxfId="615" priority="599" stopIfTrue="1">
      <formula>$F515=""</formula>
    </cfRule>
    <cfRule type="expression" dxfId="614" priority="600" stopIfTrue="1">
      <formula>#REF!&lt;&gt;""</formula>
    </cfRule>
    <cfRule type="expression" dxfId="613" priority="601" stopIfTrue="1">
      <formula>AND($G515="",$F515&lt;&gt;"")</formula>
    </cfRule>
  </conditionalFormatting>
  <conditionalFormatting sqref="A518:A519">
    <cfRule type="expression" dxfId="612" priority="597" stopIfTrue="1">
      <formula>$C518=""</formula>
    </cfRule>
    <cfRule type="expression" dxfId="611" priority="598" stopIfTrue="1">
      <formula>$G518&lt;&gt;""</formula>
    </cfRule>
  </conditionalFormatting>
  <conditionalFormatting sqref="A518:A519">
    <cfRule type="expression" dxfId="610" priority="594" stopIfTrue="1">
      <formula>$F518=""</formula>
    </cfRule>
    <cfRule type="expression" dxfId="609" priority="595" stopIfTrue="1">
      <formula>#REF!&lt;&gt;""</formula>
    </cfRule>
    <cfRule type="expression" dxfId="608" priority="596" stopIfTrue="1">
      <formula>AND($G518="",$F518&lt;&gt;"")</formula>
    </cfRule>
  </conditionalFormatting>
  <conditionalFormatting sqref="A629">
    <cfRule type="expression" dxfId="607" priority="591" stopIfTrue="1">
      <formula>$G629=""</formula>
    </cfRule>
    <cfRule type="expression" dxfId="606" priority="592" stopIfTrue="1">
      <formula>#REF!&lt;&gt;""</formula>
    </cfRule>
    <cfRule type="expression" dxfId="605" priority="593" stopIfTrue="1">
      <formula>AND($H629="",$G629&lt;&gt;"")</formula>
    </cfRule>
  </conditionalFormatting>
  <conditionalFormatting sqref="A629">
    <cfRule type="expression" dxfId="604" priority="589" stopIfTrue="1">
      <formula>$C629=""</formula>
    </cfRule>
    <cfRule type="expression" dxfId="603" priority="590" stopIfTrue="1">
      <formula>$H629&lt;&gt;""</formula>
    </cfRule>
  </conditionalFormatting>
  <conditionalFormatting sqref="A632">
    <cfRule type="expression" dxfId="602" priority="587" stopIfTrue="1">
      <formula>$C632=""</formula>
    </cfRule>
    <cfRule type="expression" dxfId="601" priority="588" stopIfTrue="1">
      <formula>$H632&lt;&gt;""</formula>
    </cfRule>
  </conditionalFormatting>
  <conditionalFormatting sqref="A632">
    <cfRule type="expression" dxfId="600" priority="584" stopIfTrue="1">
      <formula>$G632=""</formula>
    </cfRule>
    <cfRule type="expression" dxfId="599" priority="585" stopIfTrue="1">
      <formula>#REF!&lt;&gt;""</formula>
    </cfRule>
    <cfRule type="expression" dxfId="598" priority="586" stopIfTrue="1">
      <formula>AND($H632="",$G632&lt;&gt;"")</formula>
    </cfRule>
  </conditionalFormatting>
  <conditionalFormatting sqref="A632">
    <cfRule type="expression" dxfId="597" priority="581" stopIfTrue="1">
      <formula>$G632=""</formula>
    </cfRule>
    <cfRule type="expression" dxfId="596" priority="582" stopIfTrue="1">
      <formula>#REF!&lt;&gt;""</formula>
    </cfRule>
    <cfRule type="expression" dxfId="595" priority="583" stopIfTrue="1">
      <formula>AND($H632="",$G632&lt;&gt;"")</formula>
    </cfRule>
  </conditionalFormatting>
  <conditionalFormatting sqref="A632">
    <cfRule type="expression" dxfId="594" priority="578" stopIfTrue="1">
      <formula>$G632=""</formula>
    </cfRule>
    <cfRule type="expression" dxfId="593" priority="579" stopIfTrue="1">
      <formula>#REF!&lt;&gt;""</formula>
    </cfRule>
    <cfRule type="expression" dxfId="592" priority="580" stopIfTrue="1">
      <formula>AND($H632="",$G632&lt;&gt;"")</formula>
    </cfRule>
  </conditionalFormatting>
  <conditionalFormatting sqref="A632">
    <cfRule type="expression" dxfId="591" priority="575" stopIfTrue="1">
      <formula>$G632=""</formula>
    </cfRule>
    <cfRule type="expression" dxfId="590" priority="576" stopIfTrue="1">
      <formula>#REF!&lt;&gt;""</formula>
    </cfRule>
    <cfRule type="expression" dxfId="589" priority="577" stopIfTrue="1">
      <formula>AND($H632="",$G632&lt;&gt;"")</formula>
    </cfRule>
  </conditionalFormatting>
  <conditionalFormatting sqref="A632">
    <cfRule type="expression" dxfId="588" priority="572" stopIfTrue="1">
      <formula>$G632=""</formula>
    </cfRule>
    <cfRule type="expression" dxfId="587" priority="573" stopIfTrue="1">
      <formula>#REF!&lt;&gt;""</formula>
    </cfRule>
    <cfRule type="expression" dxfId="586" priority="574" stopIfTrue="1">
      <formula>AND($H632="",$G632&lt;&gt;"")</formula>
    </cfRule>
  </conditionalFormatting>
  <conditionalFormatting sqref="A629">
    <cfRule type="expression" dxfId="585" priority="569" stopIfTrue="1">
      <formula>$G629=""</formula>
    </cfRule>
    <cfRule type="expression" dxfId="584" priority="570" stopIfTrue="1">
      <formula>#REF!&lt;&gt;""</formula>
    </cfRule>
    <cfRule type="expression" dxfId="583" priority="571" stopIfTrue="1">
      <formula>AND($H629="",$G629&lt;&gt;"")</formula>
    </cfRule>
  </conditionalFormatting>
  <conditionalFormatting sqref="A629">
    <cfRule type="expression" dxfId="582" priority="567" stopIfTrue="1">
      <formula>$C629=""</formula>
    </cfRule>
    <cfRule type="expression" dxfId="581" priority="568" stopIfTrue="1">
      <formula>$H629&lt;&gt;""</formula>
    </cfRule>
  </conditionalFormatting>
  <conditionalFormatting sqref="A629">
    <cfRule type="expression" dxfId="580" priority="565" stopIfTrue="1">
      <formula>$C629=""</formula>
    </cfRule>
    <cfRule type="expression" dxfId="579" priority="566" stopIfTrue="1">
      <formula>$H629&lt;&gt;""</formula>
    </cfRule>
  </conditionalFormatting>
  <conditionalFormatting sqref="A629">
    <cfRule type="expression" dxfId="578" priority="562" stopIfTrue="1">
      <formula>$G629=""</formula>
    </cfRule>
    <cfRule type="expression" dxfId="577" priority="563" stopIfTrue="1">
      <formula>#REF!&lt;&gt;""</formula>
    </cfRule>
    <cfRule type="expression" dxfId="576" priority="564" stopIfTrue="1">
      <formula>AND($H629="",$G629&lt;&gt;"")</formula>
    </cfRule>
  </conditionalFormatting>
  <conditionalFormatting sqref="A629">
    <cfRule type="expression" dxfId="575" priority="559" stopIfTrue="1">
      <formula>$G629=""</formula>
    </cfRule>
    <cfRule type="expression" dxfId="574" priority="560" stopIfTrue="1">
      <formula>#REF!&lt;&gt;""</formula>
    </cfRule>
    <cfRule type="expression" dxfId="573" priority="561" stopIfTrue="1">
      <formula>AND($H629="",$G629&lt;&gt;"")</formula>
    </cfRule>
  </conditionalFormatting>
  <conditionalFormatting sqref="A629">
    <cfRule type="expression" dxfId="572" priority="557" stopIfTrue="1">
      <formula>$C629=""</formula>
    </cfRule>
    <cfRule type="expression" dxfId="571" priority="558" stopIfTrue="1">
      <formula>$H629&lt;&gt;""</formula>
    </cfRule>
  </conditionalFormatting>
  <conditionalFormatting sqref="A629">
    <cfRule type="expression" dxfId="570" priority="554" stopIfTrue="1">
      <formula>$G629=""</formula>
    </cfRule>
    <cfRule type="expression" dxfId="569" priority="555" stopIfTrue="1">
      <formula>#REF!&lt;&gt;""</formula>
    </cfRule>
    <cfRule type="expression" dxfId="568" priority="556" stopIfTrue="1">
      <formula>AND($H629="",$G629&lt;&gt;"")</formula>
    </cfRule>
  </conditionalFormatting>
  <conditionalFormatting sqref="A629">
    <cfRule type="expression" dxfId="567" priority="552" stopIfTrue="1">
      <formula>$C629=""</formula>
    </cfRule>
    <cfRule type="expression" dxfId="566" priority="553" stopIfTrue="1">
      <formula>$H629&lt;&gt;""</formula>
    </cfRule>
  </conditionalFormatting>
  <conditionalFormatting sqref="A635">
    <cfRule type="expression" dxfId="565" priority="549" stopIfTrue="1">
      <formula>$G635=""</formula>
    </cfRule>
    <cfRule type="expression" dxfId="564" priority="550" stopIfTrue="1">
      <formula>#REF!&lt;&gt;""</formula>
    </cfRule>
    <cfRule type="expression" dxfId="563" priority="551" stopIfTrue="1">
      <formula>AND($H635="",$G635&lt;&gt;"")</formula>
    </cfRule>
  </conditionalFormatting>
  <conditionalFormatting sqref="A635">
    <cfRule type="expression" dxfId="562" priority="547" stopIfTrue="1">
      <formula>$C635=""</formula>
    </cfRule>
    <cfRule type="expression" dxfId="561" priority="548" stopIfTrue="1">
      <formula>$H635&lt;&gt;""</formula>
    </cfRule>
  </conditionalFormatting>
  <conditionalFormatting sqref="A638">
    <cfRule type="expression" dxfId="560" priority="545" stopIfTrue="1">
      <formula>$C638=""</formula>
    </cfRule>
    <cfRule type="expression" dxfId="559" priority="546" stopIfTrue="1">
      <formula>$H638&lt;&gt;""</formula>
    </cfRule>
  </conditionalFormatting>
  <conditionalFormatting sqref="A638">
    <cfRule type="expression" dxfId="558" priority="542" stopIfTrue="1">
      <formula>$G638=""</formula>
    </cfRule>
    <cfRule type="expression" dxfId="557" priority="543" stopIfTrue="1">
      <formula>#REF!&lt;&gt;""</formula>
    </cfRule>
    <cfRule type="expression" dxfId="556" priority="544" stopIfTrue="1">
      <formula>AND($H638="",$G638&lt;&gt;"")</formula>
    </cfRule>
  </conditionalFormatting>
  <conditionalFormatting sqref="A638">
    <cfRule type="expression" dxfId="555" priority="539" stopIfTrue="1">
      <formula>$G638=""</formula>
    </cfRule>
    <cfRule type="expression" dxfId="554" priority="540" stopIfTrue="1">
      <formula>#REF!&lt;&gt;""</formula>
    </cfRule>
    <cfRule type="expression" dxfId="553" priority="541" stopIfTrue="1">
      <formula>AND($H638="",$G638&lt;&gt;"")</formula>
    </cfRule>
  </conditionalFormatting>
  <conditionalFormatting sqref="A638">
    <cfRule type="expression" dxfId="552" priority="536" stopIfTrue="1">
      <formula>$G638=""</formula>
    </cfRule>
    <cfRule type="expression" dxfId="551" priority="537" stopIfTrue="1">
      <formula>#REF!&lt;&gt;""</formula>
    </cfRule>
    <cfRule type="expression" dxfId="550" priority="538" stopIfTrue="1">
      <formula>AND($H638="",$G638&lt;&gt;"")</formula>
    </cfRule>
  </conditionalFormatting>
  <conditionalFormatting sqref="A638">
    <cfRule type="expression" dxfId="549" priority="533" stopIfTrue="1">
      <formula>$G638=""</formula>
    </cfRule>
    <cfRule type="expression" dxfId="548" priority="534" stopIfTrue="1">
      <formula>#REF!&lt;&gt;""</formula>
    </cfRule>
    <cfRule type="expression" dxfId="547" priority="535" stopIfTrue="1">
      <formula>AND($H638="",$G638&lt;&gt;"")</formula>
    </cfRule>
  </conditionalFormatting>
  <conditionalFormatting sqref="A638">
    <cfRule type="expression" dxfId="546" priority="530" stopIfTrue="1">
      <formula>$G638=""</formula>
    </cfRule>
    <cfRule type="expression" dxfId="545" priority="531" stopIfTrue="1">
      <formula>#REF!&lt;&gt;""</formula>
    </cfRule>
    <cfRule type="expression" dxfId="544" priority="532" stopIfTrue="1">
      <formula>AND($H638="",$G638&lt;&gt;"")</formula>
    </cfRule>
  </conditionalFormatting>
  <conditionalFormatting sqref="A635">
    <cfRule type="expression" dxfId="543" priority="527" stopIfTrue="1">
      <formula>$G635=""</formula>
    </cfRule>
    <cfRule type="expression" dxfId="542" priority="528" stopIfTrue="1">
      <formula>#REF!&lt;&gt;""</formula>
    </cfRule>
    <cfRule type="expression" dxfId="541" priority="529" stopIfTrue="1">
      <formula>AND($H635="",$G635&lt;&gt;"")</formula>
    </cfRule>
  </conditionalFormatting>
  <conditionalFormatting sqref="A635">
    <cfRule type="expression" dxfId="540" priority="525" stopIfTrue="1">
      <formula>$C635=""</formula>
    </cfRule>
    <cfRule type="expression" dxfId="539" priority="526" stopIfTrue="1">
      <formula>$H635&lt;&gt;""</formula>
    </cfRule>
  </conditionalFormatting>
  <conditionalFormatting sqref="A635">
    <cfRule type="expression" dxfId="538" priority="523" stopIfTrue="1">
      <formula>$C635=""</formula>
    </cfRule>
    <cfRule type="expression" dxfId="537" priority="524" stopIfTrue="1">
      <formula>$H635&lt;&gt;""</formula>
    </cfRule>
  </conditionalFormatting>
  <conditionalFormatting sqref="A635">
    <cfRule type="expression" dxfId="536" priority="520" stopIfTrue="1">
      <formula>$G635=""</formula>
    </cfRule>
    <cfRule type="expression" dxfId="535" priority="521" stopIfTrue="1">
      <formula>#REF!&lt;&gt;""</formula>
    </cfRule>
    <cfRule type="expression" dxfId="534" priority="522" stopIfTrue="1">
      <formula>AND($H635="",$G635&lt;&gt;"")</formula>
    </cfRule>
  </conditionalFormatting>
  <conditionalFormatting sqref="A635">
    <cfRule type="expression" dxfId="533" priority="517" stopIfTrue="1">
      <formula>$G635=""</formula>
    </cfRule>
    <cfRule type="expression" dxfId="532" priority="518" stopIfTrue="1">
      <formula>#REF!&lt;&gt;""</formula>
    </cfRule>
    <cfRule type="expression" dxfId="531" priority="519" stopIfTrue="1">
      <formula>AND($H635="",$G635&lt;&gt;"")</formula>
    </cfRule>
  </conditionalFormatting>
  <conditionalFormatting sqref="A635">
    <cfRule type="expression" dxfId="530" priority="515" stopIfTrue="1">
      <formula>$C635=""</formula>
    </cfRule>
    <cfRule type="expression" dxfId="529" priority="516" stopIfTrue="1">
      <formula>$H635&lt;&gt;""</formula>
    </cfRule>
  </conditionalFormatting>
  <conditionalFormatting sqref="A635">
    <cfRule type="expression" dxfId="528" priority="512" stopIfTrue="1">
      <formula>$G635=""</formula>
    </cfRule>
    <cfRule type="expression" dxfId="527" priority="513" stopIfTrue="1">
      <formula>#REF!&lt;&gt;""</formula>
    </cfRule>
    <cfRule type="expression" dxfId="526" priority="514" stopIfTrue="1">
      <formula>AND($H635="",$G635&lt;&gt;"")</formula>
    </cfRule>
  </conditionalFormatting>
  <conditionalFormatting sqref="A635">
    <cfRule type="expression" dxfId="525" priority="510" stopIfTrue="1">
      <formula>$C635=""</formula>
    </cfRule>
    <cfRule type="expression" dxfId="524" priority="511" stopIfTrue="1">
      <formula>$H635&lt;&gt;""</formula>
    </cfRule>
  </conditionalFormatting>
  <conditionalFormatting sqref="A635">
    <cfRule type="expression" dxfId="523" priority="508" stopIfTrue="1">
      <formula>$C635=""</formula>
    </cfRule>
    <cfRule type="expression" dxfId="522" priority="509" stopIfTrue="1">
      <formula>$G635&lt;&gt;""</formula>
    </cfRule>
  </conditionalFormatting>
  <conditionalFormatting sqref="A635">
    <cfRule type="expression" dxfId="521" priority="505" stopIfTrue="1">
      <formula>$F635=""</formula>
    </cfRule>
    <cfRule type="expression" dxfId="520" priority="506" stopIfTrue="1">
      <formula>#REF!&lt;&gt;""</formula>
    </cfRule>
    <cfRule type="expression" dxfId="519" priority="507" stopIfTrue="1">
      <formula>AND($G635="",$F635&lt;&gt;"")</formula>
    </cfRule>
  </conditionalFormatting>
  <conditionalFormatting sqref="A635">
    <cfRule type="expression" dxfId="518" priority="502" stopIfTrue="1">
      <formula>$F635=""</formula>
    </cfRule>
    <cfRule type="expression" dxfId="517" priority="503" stopIfTrue="1">
      <formula>#REF!&lt;&gt;""</formula>
    </cfRule>
    <cfRule type="expression" dxfId="516" priority="504" stopIfTrue="1">
      <formula>AND($G635="",$F635&lt;&gt;"")</formula>
    </cfRule>
  </conditionalFormatting>
  <conditionalFormatting sqref="A635">
    <cfRule type="expression" dxfId="515" priority="500" stopIfTrue="1">
      <formula>$C635=""</formula>
    </cfRule>
    <cfRule type="expression" dxfId="514" priority="501" stopIfTrue="1">
      <formula>$G635&lt;&gt;""</formula>
    </cfRule>
  </conditionalFormatting>
  <conditionalFormatting sqref="A635">
    <cfRule type="expression" dxfId="513" priority="497" stopIfTrue="1">
      <formula>$F635=""</formula>
    </cfRule>
    <cfRule type="expression" dxfId="512" priority="498" stopIfTrue="1">
      <formula>#REF!&lt;&gt;""</formula>
    </cfRule>
    <cfRule type="expression" dxfId="511" priority="499" stopIfTrue="1">
      <formula>AND($G635="",$F635&lt;&gt;"")</formula>
    </cfRule>
  </conditionalFormatting>
  <conditionalFormatting sqref="A635">
    <cfRule type="expression" dxfId="510" priority="495" stopIfTrue="1">
      <formula>$C635=""</formula>
    </cfRule>
    <cfRule type="expression" dxfId="509" priority="496" stopIfTrue="1">
      <formula>$G635&lt;&gt;""</formula>
    </cfRule>
  </conditionalFormatting>
  <conditionalFormatting sqref="A635">
    <cfRule type="expression" dxfId="508" priority="492" stopIfTrue="1">
      <formula>$F635=""</formula>
    </cfRule>
    <cfRule type="expression" dxfId="507" priority="493" stopIfTrue="1">
      <formula>#REF!&lt;&gt;""</formula>
    </cfRule>
    <cfRule type="expression" dxfId="506" priority="494" stopIfTrue="1">
      <formula>AND($G635="",$F635&lt;&gt;"")</formula>
    </cfRule>
  </conditionalFormatting>
  <conditionalFormatting sqref="A635">
    <cfRule type="expression" dxfId="505" priority="490" stopIfTrue="1">
      <formula>$C635=""</formula>
    </cfRule>
    <cfRule type="expression" dxfId="504" priority="491" stopIfTrue="1">
      <formula>$G635&lt;&gt;""</formula>
    </cfRule>
  </conditionalFormatting>
  <conditionalFormatting sqref="A635">
    <cfRule type="expression" dxfId="503" priority="488" stopIfTrue="1">
      <formula>$C635=""</formula>
    </cfRule>
    <cfRule type="expression" dxfId="502" priority="489" stopIfTrue="1">
      <formula>$G635&lt;&gt;""</formula>
    </cfRule>
  </conditionalFormatting>
  <conditionalFormatting sqref="A635">
    <cfRule type="expression" dxfId="501" priority="485" stopIfTrue="1">
      <formula>$F635=""</formula>
    </cfRule>
    <cfRule type="expression" dxfId="500" priority="486" stopIfTrue="1">
      <formula>#REF!&lt;&gt;""</formula>
    </cfRule>
    <cfRule type="expression" dxfId="499" priority="487" stopIfTrue="1">
      <formula>AND($G635="",$F635&lt;&gt;"")</formula>
    </cfRule>
  </conditionalFormatting>
  <conditionalFormatting sqref="A635">
    <cfRule type="expression" dxfId="498" priority="482" stopIfTrue="1">
      <formula>$F635=""</formula>
    </cfRule>
    <cfRule type="expression" dxfId="497" priority="483" stopIfTrue="1">
      <formula>#REF!&lt;&gt;""</formula>
    </cfRule>
    <cfRule type="expression" dxfId="496" priority="484" stopIfTrue="1">
      <formula>AND($G635="",$F635&lt;&gt;"")</formula>
    </cfRule>
  </conditionalFormatting>
  <conditionalFormatting sqref="A635">
    <cfRule type="expression" dxfId="495" priority="480" stopIfTrue="1">
      <formula>$C635=""</formula>
    </cfRule>
    <cfRule type="expression" dxfId="494" priority="481" stopIfTrue="1">
      <formula>$G635&lt;&gt;""</formula>
    </cfRule>
  </conditionalFormatting>
  <conditionalFormatting sqref="A635">
    <cfRule type="expression" dxfId="493" priority="477" stopIfTrue="1">
      <formula>$F635=""</formula>
    </cfRule>
    <cfRule type="expression" dxfId="492" priority="478" stopIfTrue="1">
      <formula>#REF!&lt;&gt;""</formula>
    </cfRule>
    <cfRule type="expression" dxfId="491" priority="479" stopIfTrue="1">
      <formula>AND($G635="",$F635&lt;&gt;"")</formula>
    </cfRule>
  </conditionalFormatting>
  <conditionalFormatting sqref="A635">
    <cfRule type="expression" dxfId="490" priority="475" stopIfTrue="1">
      <formula>$C635=""</formula>
    </cfRule>
    <cfRule type="expression" dxfId="489" priority="476" stopIfTrue="1">
      <formula>$G635&lt;&gt;""</formula>
    </cfRule>
  </conditionalFormatting>
  <conditionalFormatting sqref="A410:A411">
    <cfRule type="expression" dxfId="488" priority="4819" stopIfTrue="1">
      <formula>$H410=""</formula>
    </cfRule>
    <cfRule type="expression" dxfId="487" priority="4820" stopIfTrue="1">
      <formula>#REF!&lt;&gt;""</formula>
    </cfRule>
    <cfRule type="expression" dxfId="486" priority="4821" stopIfTrue="1">
      <formula>AND($I436="",$H410&lt;&gt;"")</formula>
    </cfRule>
  </conditionalFormatting>
  <conditionalFormatting sqref="A427">
    <cfRule type="expression" dxfId="485" priority="472" stopIfTrue="1">
      <formula>$G427=""</formula>
    </cfRule>
    <cfRule type="expression" dxfId="484" priority="473" stopIfTrue="1">
      <formula>#REF!&lt;&gt;""</formula>
    </cfRule>
    <cfRule type="expression" dxfId="483" priority="474" stopIfTrue="1">
      <formula>AND($H427="",$G427&lt;&gt;"")</formula>
    </cfRule>
  </conditionalFormatting>
  <conditionalFormatting sqref="A427">
    <cfRule type="expression" dxfId="482" priority="470" stopIfTrue="1">
      <formula>$C427=""</formula>
    </cfRule>
    <cfRule type="expression" dxfId="481" priority="471" stopIfTrue="1">
      <formula>$H427&lt;&gt;""</formula>
    </cfRule>
  </conditionalFormatting>
  <conditionalFormatting sqref="A427">
    <cfRule type="expression" dxfId="480" priority="467" stopIfTrue="1">
      <formula>$G427=""</formula>
    </cfRule>
    <cfRule type="expression" dxfId="479" priority="468" stopIfTrue="1">
      <formula>#REF!&lt;&gt;""</formula>
    </cfRule>
    <cfRule type="expression" dxfId="478" priority="469" stopIfTrue="1">
      <formula>AND($H427="",$G427&lt;&gt;"")</formula>
    </cfRule>
  </conditionalFormatting>
  <conditionalFormatting sqref="A427">
    <cfRule type="expression" dxfId="477" priority="465" stopIfTrue="1">
      <formula>$C427=""</formula>
    </cfRule>
    <cfRule type="expression" dxfId="476" priority="466" stopIfTrue="1">
      <formula>$H427&lt;&gt;""</formula>
    </cfRule>
  </conditionalFormatting>
  <conditionalFormatting sqref="A410:A411">
    <cfRule type="expression" dxfId="475" priority="4828" stopIfTrue="1">
      <formula>$H410=""</formula>
    </cfRule>
    <cfRule type="expression" dxfId="474" priority="4829" stopIfTrue="1">
      <formula>#REF!&lt;&gt;""</formula>
    </cfRule>
    <cfRule type="expression" dxfId="473" priority="4830" stopIfTrue="1">
      <formula>AND($I437="",$H410&lt;&gt;"")</formula>
    </cfRule>
  </conditionalFormatting>
  <conditionalFormatting sqref="A410:A411">
    <cfRule type="expression" dxfId="472" priority="4831" stopIfTrue="1">
      <formula>$H410=""</formula>
    </cfRule>
    <cfRule type="expression" dxfId="471" priority="4832" stopIfTrue="1">
      <formula>#REF!&lt;&gt;""</formula>
    </cfRule>
    <cfRule type="expression" dxfId="470" priority="4833" stopIfTrue="1">
      <formula>AND($I441="",$H410&lt;&gt;"")</formula>
    </cfRule>
  </conditionalFormatting>
  <conditionalFormatting sqref="A426">
    <cfRule type="expression" dxfId="469" priority="462" stopIfTrue="1">
      <formula>$F426=""</formula>
    </cfRule>
    <cfRule type="expression" dxfId="468" priority="463" stopIfTrue="1">
      <formula>#REF!&lt;&gt;""</formula>
    </cfRule>
    <cfRule type="expression" dxfId="467" priority="464" stopIfTrue="1">
      <formula>AND($G426="",$F426&lt;&gt;"")</formula>
    </cfRule>
  </conditionalFormatting>
  <conditionalFormatting sqref="A426">
    <cfRule type="expression" dxfId="466" priority="459" stopIfTrue="1">
      <formula>$F426=""</formula>
    </cfRule>
    <cfRule type="expression" dxfId="465" priority="460" stopIfTrue="1">
      <formula>#REF!&lt;&gt;""</formula>
    </cfRule>
    <cfRule type="expression" dxfId="464" priority="461" stopIfTrue="1">
      <formula>AND($G426="",$F426&lt;&gt;"")</formula>
    </cfRule>
  </conditionalFormatting>
  <conditionalFormatting sqref="A426">
    <cfRule type="expression" dxfId="463" priority="456" stopIfTrue="1">
      <formula>$F426=""</formula>
    </cfRule>
    <cfRule type="expression" dxfId="462" priority="457" stopIfTrue="1">
      <formula>#REF!&lt;&gt;""</formula>
    </cfRule>
    <cfRule type="expression" dxfId="461" priority="458" stopIfTrue="1">
      <formula>AND($G426="",$F426&lt;&gt;"")</formula>
    </cfRule>
  </conditionalFormatting>
  <conditionalFormatting sqref="A426">
    <cfRule type="expression" dxfId="460" priority="453" stopIfTrue="1">
      <formula>$F426=""</formula>
    </cfRule>
    <cfRule type="expression" dxfId="459" priority="454" stopIfTrue="1">
      <formula>#REF!&lt;&gt;""</formula>
    </cfRule>
    <cfRule type="expression" dxfId="458" priority="455" stopIfTrue="1">
      <formula>AND($G426="",$F426&lt;&gt;"")</formula>
    </cfRule>
  </conditionalFormatting>
  <conditionalFormatting sqref="A426">
    <cfRule type="expression" dxfId="457" priority="450" stopIfTrue="1">
      <formula>$F426=""</formula>
    </cfRule>
    <cfRule type="expression" dxfId="456" priority="451" stopIfTrue="1">
      <formula>#REF!&lt;&gt;""</formula>
    </cfRule>
    <cfRule type="expression" dxfId="455" priority="452" stopIfTrue="1">
      <formula>AND($G426="",$F426&lt;&gt;"")</formula>
    </cfRule>
  </conditionalFormatting>
  <conditionalFormatting sqref="A426">
    <cfRule type="expression" dxfId="454" priority="447" stopIfTrue="1">
      <formula>$F426=""</formula>
    </cfRule>
    <cfRule type="expression" dxfId="453" priority="448" stopIfTrue="1">
      <formula>#REF!&lt;&gt;""</formula>
    </cfRule>
    <cfRule type="expression" dxfId="452" priority="449" stopIfTrue="1">
      <formula>AND($G426="",$F426&lt;&gt;"")</formula>
    </cfRule>
  </conditionalFormatting>
  <conditionalFormatting sqref="A426">
    <cfRule type="expression" dxfId="451" priority="444" stopIfTrue="1">
      <formula>$F426=""</formula>
    </cfRule>
    <cfRule type="expression" dxfId="450" priority="445" stopIfTrue="1">
      <formula>#REF!&lt;&gt;""</formula>
    </cfRule>
    <cfRule type="expression" dxfId="449" priority="446" stopIfTrue="1">
      <formula>AND($G426="",$F426&lt;&gt;"")</formula>
    </cfRule>
  </conditionalFormatting>
  <conditionalFormatting sqref="A426">
    <cfRule type="expression" dxfId="448" priority="441" stopIfTrue="1">
      <formula>$F426=""</formula>
    </cfRule>
    <cfRule type="expression" dxfId="447" priority="442" stopIfTrue="1">
      <formula>#REF!&lt;&gt;""</formula>
    </cfRule>
    <cfRule type="expression" dxfId="446" priority="443" stopIfTrue="1">
      <formula>AND($G426="",$F426&lt;&gt;"")</formula>
    </cfRule>
  </conditionalFormatting>
  <conditionalFormatting sqref="A426">
    <cfRule type="expression" dxfId="445" priority="439" stopIfTrue="1">
      <formula>$C426=""</formula>
    </cfRule>
    <cfRule type="expression" dxfId="444" priority="440" stopIfTrue="1">
      <formula>$G426&lt;&gt;""</formula>
    </cfRule>
  </conditionalFormatting>
  <conditionalFormatting sqref="A426">
    <cfRule type="expression" dxfId="443" priority="436" stopIfTrue="1">
      <formula>$F426=""</formula>
    </cfRule>
    <cfRule type="expression" dxfId="442" priority="437" stopIfTrue="1">
      <formula>#REF!&lt;&gt;""</formula>
    </cfRule>
    <cfRule type="expression" dxfId="441" priority="438" stopIfTrue="1">
      <formula>AND($G426="",$F426&lt;&gt;"")</formula>
    </cfRule>
  </conditionalFormatting>
  <conditionalFormatting sqref="A426">
    <cfRule type="expression" dxfId="440" priority="433" stopIfTrue="1">
      <formula>$F426=""</formula>
    </cfRule>
    <cfRule type="expression" dxfId="439" priority="434" stopIfTrue="1">
      <formula>#REF!&lt;&gt;""</formula>
    </cfRule>
    <cfRule type="expression" dxfId="438" priority="435" stopIfTrue="1">
      <formula>AND($G426="",$F426&lt;&gt;"")</formula>
    </cfRule>
  </conditionalFormatting>
  <conditionalFormatting sqref="A426">
    <cfRule type="expression" dxfId="437" priority="430" stopIfTrue="1">
      <formula>$F426=""</formula>
    </cfRule>
    <cfRule type="expression" dxfId="436" priority="431" stopIfTrue="1">
      <formula>#REF!&lt;&gt;""</formula>
    </cfRule>
    <cfRule type="expression" dxfId="435" priority="432" stopIfTrue="1">
      <formula>AND($G426="",$F426&lt;&gt;"")</formula>
    </cfRule>
  </conditionalFormatting>
  <conditionalFormatting sqref="A426">
    <cfRule type="expression" dxfId="434" priority="427" stopIfTrue="1">
      <formula>$F426=""</formula>
    </cfRule>
    <cfRule type="expression" dxfId="433" priority="428" stopIfTrue="1">
      <formula>#REF!&lt;&gt;""</formula>
    </cfRule>
    <cfRule type="expression" dxfId="432" priority="429" stopIfTrue="1">
      <formula>AND($G426="",$F426&lt;&gt;"")</formula>
    </cfRule>
  </conditionalFormatting>
  <conditionalFormatting sqref="A426">
    <cfRule type="expression" dxfId="431" priority="425" stopIfTrue="1">
      <formula>$C426=""</formula>
    </cfRule>
    <cfRule type="expression" dxfId="430" priority="426" stopIfTrue="1">
      <formula>$G426&lt;&gt;""</formula>
    </cfRule>
  </conditionalFormatting>
  <conditionalFormatting sqref="A426">
    <cfRule type="expression" dxfId="429" priority="422" stopIfTrue="1">
      <formula>$F426=""</formula>
    </cfRule>
    <cfRule type="expression" dxfId="428" priority="423" stopIfTrue="1">
      <formula>#REF!&lt;&gt;""</formula>
    </cfRule>
    <cfRule type="expression" dxfId="427" priority="424" stopIfTrue="1">
      <formula>AND($G426="",$F426&lt;&gt;"")</formula>
    </cfRule>
  </conditionalFormatting>
  <conditionalFormatting sqref="A426">
    <cfRule type="expression" dxfId="426" priority="419" stopIfTrue="1">
      <formula>$F426=""</formula>
    </cfRule>
    <cfRule type="expression" dxfId="425" priority="420" stopIfTrue="1">
      <formula>#REF!&lt;&gt;""</formula>
    </cfRule>
    <cfRule type="expression" dxfId="424" priority="421" stopIfTrue="1">
      <formula>AND($G426="",$F426&lt;&gt;"")</formula>
    </cfRule>
  </conditionalFormatting>
  <conditionalFormatting sqref="A426">
    <cfRule type="expression" dxfId="423" priority="416" stopIfTrue="1">
      <formula>$F426=""</formula>
    </cfRule>
    <cfRule type="expression" dxfId="422" priority="417" stopIfTrue="1">
      <formula>#REF!&lt;&gt;""</formula>
    </cfRule>
    <cfRule type="expression" dxfId="421" priority="418" stopIfTrue="1">
      <formula>AND($G426="",$F426&lt;&gt;"")</formula>
    </cfRule>
  </conditionalFormatting>
  <conditionalFormatting sqref="A426">
    <cfRule type="expression" dxfId="420" priority="413" stopIfTrue="1">
      <formula>$F426=""</formula>
    </cfRule>
    <cfRule type="expression" dxfId="419" priority="414" stopIfTrue="1">
      <formula>#REF!&lt;&gt;""</formula>
    </cfRule>
    <cfRule type="expression" dxfId="418" priority="415" stopIfTrue="1">
      <formula>AND($G426="",$F426&lt;&gt;"")</formula>
    </cfRule>
  </conditionalFormatting>
  <conditionalFormatting sqref="A426">
    <cfRule type="expression" dxfId="417" priority="410" stopIfTrue="1">
      <formula>$F426=""</formula>
    </cfRule>
    <cfRule type="expression" dxfId="416" priority="411" stopIfTrue="1">
      <formula>#REF!&lt;&gt;""</formula>
    </cfRule>
    <cfRule type="expression" dxfId="415" priority="412" stopIfTrue="1">
      <formula>AND($G426="",$F426&lt;&gt;"")</formula>
    </cfRule>
  </conditionalFormatting>
  <conditionalFormatting sqref="A426">
    <cfRule type="expression" dxfId="414" priority="407" stopIfTrue="1">
      <formula>$F426=""</formula>
    </cfRule>
    <cfRule type="expression" dxfId="413" priority="408" stopIfTrue="1">
      <formula>#REF!&lt;&gt;""</formula>
    </cfRule>
    <cfRule type="expression" dxfId="412" priority="409" stopIfTrue="1">
      <formula>AND($G426="",$F426&lt;&gt;"")</formula>
    </cfRule>
  </conditionalFormatting>
  <conditionalFormatting sqref="A426">
    <cfRule type="expression" dxfId="411" priority="404" stopIfTrue="1">
      <formula>$F426=""</formula>
    </cfRule>
    <cfRule type="expression" dxfId="410" priority="405" stopIfTrue="1">
      <formula>#REF!&lt;&gt;""</formula>
    </cfRule>
    <cfRule type="expression" dxfId="409" priority="406" stopIfTrue="1">
      <formula>AND($G426="",$F426&lt;&gt;"")</formula>
    </cfRule>
  </conditionalFormatting>
  <conditionalFormatting sqref="A426">
    <cfRule type="expression" dxfId="408" priority="401" stopIfTrue="1">
      <formula>$F426=""</formula>
    </cfRule>
    <cfRule type="expression" dxfId="407" priority="402" stopIfTrue="1">
      <formula>#REF!&lt;&gt;""</formula>
    </cfRule>
    <cfRule type="expression" dxfId="406" priority="403" stopIfTrue="1">
      <formula>AND($G426="",$F426&lt;&gt;"")</formula>
    </cfRule>
  </conditionalFormatting>
  <conditionalFormatting sqref="A426">
    <cfRule type="expression" dxfId="405" priority="398" stopIfTrue="1">
      <formula>$F426=""</formula>
    </cfRule>
    <cfRule type="expression" dxfId="404" priority="399" stopIfTrue="1">
      <formula>#REF!&lt;&gt;""</formula>
    </cfRule>
    <cfRule type="expression" dxfId="403" priority="400" stopIfTrue="1">
      <formula>AND($G426="",$F426&lt;&gt;"")</formula>
    </cfRule>
  </conditionalFormatting>
  <conditionalFormatting sqref="A426">
    <cfRule type="expression" dxfId="402" priority="396" stopIfTrue="1">
      <formula>$C426=""</formula>
    </cfRule>
    <cfRule type="expression" dxfId="401" priority="397" stopIfTrue="1">
      <formula>$G426&lt;&gt;""</formula>
    </cfRule>
  </conditionalFormatting>
  <conditionalFormatting sqref="A426">
    <cfRule type="expression" dxfId="400" priority="393" stopIfTrue="1">
      <formula>$F426=""</formula>
    </cfRule>
    <cfRule type="expression" dxfId="399" priority="394" stopIfTrue="1">
      <formula>#REF!&lt;&gt;""</formula>
    </cfRule>
    <cfRule type="expression" dxfId="398" priority="395" stopIfTrue="1">
      <formula>AND($G426="",$F426&lt;&gt;"")</formula>
    </cfRule>
  </conditionalFormatting>
  <conditionalFormatting sqref="A426">
    <cfRule type="expression" dxfId="397" priority="390" stopIfTrue="1">
      <formula>$F426=""</formula>
    </cfRule>
    <cfRule type="expression" dxfId="396" priority="391" stopIfTrue="1">
      <formula>#REF!&lt;&gt;""</formula>
    </cfRule>
    <cfRule type="expression" dxfId="395" priority="392" stopIfTrue="1">
      <formula>AND($G426="",$F426&lt;&gt;"")</formula>
    </cfRule>
  </conditionalFormatting>
  <conditionalFormatting sqref="A426">
    <cfRule type="expression" dxfId="394" priority="387" stopIfTrue="1">
      <formula>$F426=""</formula>
    </cfRule>
    <cfRule type="expression" dxfId="393" priority="388" stopIfTrue="1">
      <formula>#REF!&lt;&gt;""</formula>
    </cfRule>
    <cfRule type="expression" dxfId="392" priority="389" stopIfTrue="1">
      <formula>AND($G426="",$F426&lt;&gt;"")</formula>
    </cfRule>
  </conditionalFormatting>
  <conditionalFormatting sqref="A426">
    <cfRule type="expression" dxfId="391" priority="384" stopIfTrue="1">
      <formula>$F426=""</formula>
    </cfRule>
    <cfRule type="expression" dxfId="390" priority="385" stopIfTrue="1">
      <formula>#REF!&lt;&gt;""</formula>
    </cfRule>
    <cfRule type="expression" dxfId="389" priority="386" stopIfTrue="1">
      <formula>AND($G426="",$F426&lt;&gt;"")</formula>
    </cfRule>
  </conditionalFormatting>
  <conditionalFormatting sqref="A426">
    <cfRule type="expression" dxfId="388" priority="381" stopIfTrue="1">
      <formula>$F426=""</formula>
    </cfRule>
    <cfRule type="expression" dxfId="387" priority="382" stopIfTrue="1">
      <formula>#REF!&lt;&gt;""</formula>
    </cfRule>
    <cfRule type="expression" dxfId="386" priority="383" stopIfTrue="1">
      <formula>AND($G426="",$F426&lt;&gt;"")</formula>
    </cfRule>
  </conditionalFormatting>
  <conditionalFormatting sqref="A426">
    <cfRule type="expression" dxfId="385" priority="379" stopIfTrue="1">
      <formula>$C426=""</formula>
    </cfRule>
    <cfRule type="expression" dxfId="384" priority="380" stopIfTrue="1">
      <formula>$G426&lt;&gt;""</formula>
    </cfRule>
  </conditionalFormatting>
  <conditionalFormatting sqref="A426">
    <cfRule type="expression" dxfId="383" priority="376" stopIfTrue="1">
      <formula>$F426=""</formula>
    </cfRule>
    <cfRule type="expression" dxfId="382" priority="377" stopIfTrue="1">
      <formula>#REF!&lt;&gt;""</formula>
    </cfRule>
    <cfRule type="expression" dxfId="381" priority="378" stopIfTrue="1">
      <formula>AND($G426="",$F426&lt;&gt;"")</formula>
    </cfRule>
  </conditionalFormatting>
  <conditionalFormatting sqref="A426">
    <cfRule type="expression" dxfId="380" priority="373" stopIfTrue="1">
      <formula>$F426=""</formula>
    </cfRule>
    <cfRule type="expression" dxfId="379" priority="374" stopIfTrue="1">
      <formula>#REF!&lt;&gt;""</formula>
    </cfRule>
    <cfRule type="expression" dxfId="378" priority="375" stopIfTrue="1">
      <formula>AND($G426="",$F426&lt;&gt;"")</formula>
    </cfRule>
  </conditionalFormatting>
  <conditionalFormatting sqref="A426">
    <cfRule type="expression" dxfId="377" priority="370" stopIfTrue="1">
      <formula>$F426=""</formula>
    </cfRule>
    <cfRule type="expression" dxfId="376" priority="371" stopIfTrue="1">
      <formula>#REF!&lt;&gt;""</formula>
    </cfRule>
    <cfRule type="expression" dxfId="375" priority="372" stopIfTrue="1">
      <formula>AND($G426="",$F426&lt;&gt;"")</formula>
    </cfRule>
  </conditionalFormatting>
  <conditionalFormatting sqref="A426">
    <cfRule type="expression" dxfId="374" priority="367" stopIfTrue="1">
      <formula>$F426=""</formula>
    </cfRule>
    <cfRule type="expression" dxfId="373" priority="368" stopIfTrue="1">
      <formula>#REF!&lt;&gt;""</formula>
    </cfRule>
    <cfRule type="expression" dxfId="372" priority="369" stopIfTrue="1">
      <formula>AND($G426="",$F426&lt;&gt;"")</formula>
    </cfRule>
  </conditionalFormatting>
  <conditionalFormatting sqref="A426">
    <cfRule type="expression" dxfId="371" priority="365" stopIfTrue="1">
      <formula>$C426=""</formula>
    </cfRule>
    <cfRule type="expression" dxfId="370" priority="366" stopIfTrue="1">
      <formula>$G426&lt;&gt;""</formula>
    </cfRule>
  </conditionalFormatting>
  <conditionalFormatting sqref="A426">
    <cfRule type="expression" dxfId="369" priority="362" stopIfTrue="1">
      <formula>$F426=""</formula>
    </cfRule>
    <cfRule type="expression" dxfId="368" priority="363" stopIfTrue="1">
      <formula>#REF!&lt;&gt;""</formula>
    </cfRule>
    <cfRule type="expression" dxfId="367" priority="364" stopIfTrue="1">
      <formula>AND($G426="",$F426&lt;&gt;"")</formula>
    </cfRule>
  </conditionalFormatting>
  <conditionalFormatting sqref="A426">
    <cfRule type="expression" dxfId="366" priority="359" stopIfTrue="1">
      <formula>$F426=""</formula>
    </cfRule>
    <cfRule type="expression" dxfId="365" priority="360" stopIfTrue="1">
      <formula>#REF!&lt;&gt;""</formula>
    </cfRule>
    <cfRule type="expression" dxfId="364" priority="361" stopIfTrue="1">
      <formula>AND($G426="",$F426&lt;&gt;"")</formula>
    </cfRule>
  </conditionalFormatting>
  <conditionalFormatting sqref="A426">
    <cfRule type="expression" dxfId="363" priority="356" stopIfTrue="1">
      <formula>$F426=""</formula>
    </cfRule>
    <cfRule type="expression" dxfId="362" priority="357" stopIfTrue="1">
      <formula>#REF!&lt;&gt;""</formula>
    </cfRule>
    <cfRule type="expression" dxfId="361" priority="358" stopIfTrue="1">
      <formula>AND($G426="",$F426&lt;&gt;"")</formula>
    </cfRule>
  </conditionalFormatting>
  <conditionalFormatting sqref="A426">
    <cfRule type="expression" dxfId="360" priority="353" stopIfTrue="1">
      <formula>$F426=""</formula>
    </cfRule>
    <cfRule type="expression" dxfId="359" priority="354" stopIfTrue="1">
      <formula>#REF!&lt;&gt;""</formula>
    </cfRule>
    <cfRule type="expression" dxfId="358" priority="355" stopIfTrue="1">
      <formula>AND($G426="",$F426&lt;&gt;"")</formula>
    </cfRule>
  </conditionalFormatting>
  <conditionalFormatting sqref="A426">
    <cfRule type="expression" dxfId="357" priority="350" stopIfTrue="1">
      <formula>$F426=""</formula>
    </cfRule>
    <cfRule type="expression" dxfId="356" priority="351" stopIfTrue="1">
      <formula>#REF!&lt;&gt;""</formula>
    </cfRule>
    <cfRule type="expression" dxfId="355" priority="352" stopIfTrue="1">
      <formula>AND($G426="",$F426&lt;&gt;"")</formula>
    </cfRule>
  </conditionalFormatting>
  <conditionalFormatting sqref="A426">
    <cfRule type="expression" dxfId="354" priority="347" stopIfTrue="1">
      <formula>$F426=""</formula>
    </cfRule>
    <cfRule type="expression" dxfId="353" priority="348" stopIfTrue="1">
      <formula>#REF!&lt;&gt;""</formula>
    </cfRule>
    <cfRule type="expression" dxfId="352" priority="349" stopIfTrue="1">
      <formula>AND($G426="",$F426&lt;&gt;"")</formula>
    </cfRule>
  </conditionalFormatting>
  <conditionalFormatting sqref="A426">
    <cfRule type="expression" dxfId="351" priority="345" stopIfTrue="1">
      <formula>$C426=""</formula>
    </cfRule>
    <cfRule type="expression" dxfId="350" priority="346" stopIfTrue="1">
      <formula>$G426&lt;&gt;""</formula>
    </cfRule>
  </conditionalFormatting>
  <conditionalFormatting sqref="A426">
    <cfRule type="expression" dxfId="349" priority="342" stopIfTrue="1">
      <formula>$F426=""</formula>
    </cfRule>
    <cfRule type="expression" dxfId="348" priority="343" stopIfTrue="1">
      <formula>#REF!&lt;&gt;""</formula>
    </cfRule>
    <cfRule type="expression" dxfId="347" priority="344" stopIfTrue="1">
      <formula>AND($G426="",$F426&lt;&gt;"")</formula>
    </cfRule>
  </conditionalFormatting>
  <conditionalFormatting sqref="A426">
    <cfRule type="expression" dxfId="346" priority="339" stopIfTrue="1">
      <formula>$F426=""</formula>
    </cfRule>
    <cfRule type="expression" dxfId="345" priority="340" stopIfTrue="1">
      <formula>#REF!&lt;&gt;""</formula>
    </cfRule>
    <cfRule type="expression" dxfId="344" priority="341" stopIfTrue="1">
      <formula>AND($G426="",$F426&lt;&gt;"")</formula>
    </cfRule>
  </conditionalFormatting>
  <conditionalFormatting sqref="A426">
    <cfRule type="expression" dxfId="343" priority="336" stopIfTrue="1">
      <formula>$F426=""</formula>
    </cfRule>
    <cfRule type="expression" dxfId="342" priority="337" stopIfTrue="1">
      <formula>#REF!&lt;&gt;""</formula>
    </cfRule>
    <cfRule type="expression" dxfId="341" priority="338" stopIfTrue="1">
      <formula>AND($G426="",$F426&lt;&gt;"")</formula>
    </cfRule>
  </conditionalFormatting>
  <conditionalFormatting sqref="A426">
    <cfRule type="expression" dxfId="340" priority="333" stopIfTrue="1">
      <formula>$F426=""</formula>
    </cfRule>
    <cfRule type="expression" dxfId="339" priority="334" stopIfTrue="1">
      <formula>#REF!&lt;&gt;""</formula>
    </cfRule>
    <cfRule type="expression" dxfId="338" priority="335" stopIfTrue="1">
      <formula>AND($G426="",$F426&lt;&gt;"")</formula>
    </cfRule>
  </conditionalFormatting>
  <conditionalFormatting sqref="A426">
    <cfRule type="expression" dxfId="337" priority="331" stopIfTrue="1">
      <formula>$C426=""</formula>
    </cfRule>
    <cfRule type="expression" dxfId="336" priority="332" stopIfTrue="1">
      <formula>$G426&lt;&gt;""</formula>
    </cfRule>
  </conditionalFormatting>
  <conditionalFormatting sqref="A426">
    <cfRule type="expression" dxfId="335" priority="328" stopIfTrue="1">
      <formula>$F426=""</formula>
    </cfRule>
    <cfRule type="expression" dxfId="334" priority="329" stopIfTrue="1">
      <formula>#REF!&lt;&gt;""</formula>
    </cfRule>
    <cfRule type="expression" dxfId="333" priority="330" stopIfTrue="1">
      <formula>AND($G426="",$F426&lt;&gt;"")</formula>
    </cfRule>
  </conditionalFormatting>
  <conditionalFormatting sqref="A426">
    <cfRule type="expression" dxfId="332" priority="325" stopIfTrue="1">
      <formula>$F426=""</formula>
    </cfRule>
    <cfRule type="expression" dxfId="331" priority="326" stopIfTrue="1">
      <formula>#REF!&lt;&gt;""</formula>
    </cfRule>
    <cfRule type="expression" dxfId="330" priority="327" stopIfTrue="1">
      <formula>AND($G426="",$F426&lt;&gt;"")</formula>
    </cfRule>
  </conditionalFormatting>
  <conditionalFormatting sqref="A426">
    <cfRule type="expression" dxfId="329" priority="322" stopIfTrue="1">
      <formula>$F426=""</formula>
    </cfRule>
    <cfRule type="expression" dxfId="328" priority="323" stopIfTrue="1">
      <formula>#REF!&lt;&gt;""</formula>
    </cfRule>
    <cfRule type="expression" dxfId="327" priority="324" stopIfTrue="1">
      <formula>AND($G426="",$F426&lt;&gt;"")</formula>
    </cfRule>
  </conditionalFormatting>
  <conditionalFormatting sqref="A426">
    <cfRule type="expression" dxfId="326" priority="319" stopIfTrue="1">
      <formula>$F426=""</formula>
    </cfRule>
    <cfRule type="expression" dxfId="325" priority="320" stopIfTrue="1">
      <formula>#REF!&lt;&gt;""</formula>
    </cfRule>
    <cfRule type="expression" dxfId="324" priority="321" stopIfTrue="1">
      <formula>AND($G426="",$F426&lt;&gt;"")</formula>
    </cfRule>
  </conditionalFormatting>
  <conditionalFormatting sqref="A426">
    <cfRule type="expression" dxfId="323" priority="317" stopIfTrue="1">
      <formula>$C426=""</formula>
    </cfRule>
    <cfRule type="expression" dxfId="322" priority="318" stopIfTrue="1">
      <formula>$E426&lt;&gt;""</formula>
    </cfRule>
  </conditionalFormatting>
  <conditionalFormatting sqref="A426">
    <cfRule type="expression" dxfId="321" priority="315" stopIfTrue="1">
      <formula>$C426=""</formula>
    </cfRule>
    <cfRule type="expression" dxfId="320" priority="316" stopIfTrue="1">
      <formula>$E426&lt;&gt;""</formula>
    </cfRule>
  </conditionalFormatting>
  <conditionalFormatting sqref="A426">
    <cfRule type="expression" dxfId="319" priority="313" stopIfTrue="1">
      <formula>$C426=""</formula>
    </cfRule>
    <cfRule type="expression" dxfId="318" priority="314" stopIfTrue="1">
      <formula>$G426&lt;&gt;""</formula>
    </cfRule>
  </conditionalFormatting>
  <conditionalFormatting sqref="A426">
    <cfRule type="expression" dxfId="317" priority="311" stopIfTrue="1">
      <formula>$C426=""</formula>
    </cfRule>
    <cfRule type="expression" dxfId="316" priority="312" stopIfTrue="1">
      <formula>$E426&lt;&gt;""</formula>
    </cfRule>
  </conditionalFormatting>
  <conditionalFormatting sqref="A426">
    <cfRule type="expression" dxfId="315" priority="309" stopIfTrue="1">
      <formula>$C426=""</formula>
    </cfRule>
    <cfRule type="expression" dxfId="314" priority="310" stopIfTrue="1">
      <formula>$E426&lt;&gt;""</formula>
    </cfRule>
  </conditionalFormatting>
  <conditionalFormatting sqref="A426">
    <cfRule type="expression" dxfId="313" priority="307" stopIfTrue="1">
      <formula>$C426=""</formula>
    </cfRule>
    <cfRule type="expression" dxfId="312" priority="308" stopIfTrue="1">
      <formula>$G426&lt;&gt;""</formula>
    </cfRule>
  </conditionalFormatting>
  <conditionalFormatting sqref="A426">
    <cfRule type="expression" dxfId="311" priority="305" stopIfTrue="1">
      <formula>$C426=""</formula>
    </cfRule>
    <cfRule type="expression" dxfId="310" priority="306" stopIfTrue="1">
      <formula>$E426&lt;&gt;""</formula>
    </cfRule>
  </conditionalFormatting>
  <conditionalFormatting sqref="A426">
    <cfRule type="expression" dxfId="309" priority="303" stopIfTrue="1">
      <formula>$C426=""</formula>
    </cfRule>
    <cfRule type="expression" dxfId="308" priority="304" stopIfTrue="1">
      <formula>$E426&lt;&gt;""</formula>
    </cfRule>
  </conditionalFormatting>
  <conditionalFormatting sqref="A426">
    <cfRule type="expression" dxfId="307" priority="300" stopIfTrue="1">
      <formula>$F426=""</formula>
    </cfRule>
    <cfRule type="expression" dxfId="306" priority="301" stopIfTrue="1">
      <formula>#REF!&lt;&gt;""</formula>
    </cfRule>
    <cfRule type="expression" dxfId="305" priority="302" stopIfTrue="1">
      <formula>AND($G426="",$F426&lt;&gt;"")</formula>
    </cfRule>
  </conditionalFormatting>
  <conditionalFormatting sqref="A426">
    <cfRule type="expression" dxfId="304" priority="297" stopIfTrue="1">
      <formula>$F426=""</formula>
    </cfRule>
    <cfRule type="expression" dxfId="303" priority="298" stopIfTrue="1">
      <formula>#REF!&lt;&gt;""</formula>
    </cfRule>
    <cfRule type="expression" dxfId="302" priority="299" stopIfTrue="1">
      <formula>AND($G426="",$F426&lt;&gt;"")</formula>
    </cfRule>
  </conditionalFormatting>
  <conditionalFormatting sqref="A426">
    <cfRule type="expression" dxfId="301" priority="295" stopIfTrue="1">
      <formula>$C426=""</formula>
    </cfRule>
    <cfRule type="expression" dxfId="300" priority="296" stopIfTrue="1">
      <formula>$G426&lt;&gt;""</formula>
    </cfRule>
  </conditionalFormatting>
  <conditionalFormatting sqref="A426">
    <cfRule type="expression" dxfId="299" priority="292" stopIfTrue="1">
      <formula>$F426=""</formula>
    </cfRule>
    <cfRule type="expression" dxfId="298" priority="293" stopIfTrue="1">
      <formula>#REF!&lt;&gt;""</formula>
    </cfRule>
    <cfRule type="expression" dxfId="297" priority="294" stopIfTrue="1">
      <formula>AND($G426="",$F426&lt;&gt;"")</formula>
    </cfRule>
  </conditionalFormatting>
  <conditionalFormatting sqref="A426">
    <cfRule type="expression" dxfId="296" priority="289" stopIfTrue="1">
      <formula>$F426=""</formula>
    </cfRule>
    <cfRule type="expression" dxfId="295" priority="290" stopIfTrue="1">
      <formula>#REF!&lt;&gt;""</formula>
    </cfRule>
    <cfRule type="expression" dxfId="294" priority="291" stopIfTrue="1">
      <formula>AND($G426="",$F426&lt;&gt;"")</formula>
    </cfRule>
  </conditionalFormatting>
  <conditionalFormatting sqref="A426">
    <cfRule type="expression" dxfId="293" priority="286" stopIfTrue="1">
      <formula>$F426=""</formula>
    </cfRule>
    <cfRule type="expression" dxfId="292" priority="287" stopIfTrue="1">
      <formula>#REF!&lt;&gt;""</formula>
    </cfRule>
    <cfRule type="expression" dxfId="291" priority="288" stopIfTrue="1">
      <formula>AND($G426="",$F426&lt;&gt;"")</formula>
    </cfRule>
  </conditionalFormatting>
  <conditionalFormatting sqref="A426">
    <cfRule type="expression" dxfId="290" priority="283" stopIfTrue="1">
      <formula>$F426=""</formula>
    </cfRule>
    <cfRule type="expression" dxfId="289" priority="284" stopIfTrue="1">
      <formula>#REF!&lt;&gt;""</formula>
    </cfRule>
    <cfRule type="expression" dxfId="288" priority="285" stopIfTrue="1">
      <formula>AND($G426="",$F426&lt;&gt;"")</formula>
    </cfRule>
  </conditionalFormatting>
  <conditionalFormatting sqref="A426">
    <cfRule type="expression" dxfId="287" priority="281" stopIfTrue="1">
      <formula>$C426=""</formula>
    </cfRule>
    <cfRule type="expression" dxfId="286" priority="282" stopIfTrue="1">
      <formula>$G426&lt;&gt;""</formula>
    </cfRule>
  </conditionalFormatting>
  <conditionalFormatting sqref="A426">
    <cfRule type="expression" dxfId="285" priority="278" stopIfTrue="1">
      <formula>$F426=""</formula>
    </cfRule>
    <cfRule type="expression" dxfId="284" priority="279" stopIfTrue="1">
      <formula>#REF!&lt;&gt;""</formula>
    </cfRule>
    <cfRule type="expression" dxfId="283" priority="280" stopIfTrue="1">
      <formula>AND($G426="",$F426&lt;&gt;"")</formula>
    </cfRule>
  </conditionalFormatting>
  <conditionalFormatting sqref="A426">
    <cfRule type="expression" dxfId="282" priority="275" stopIfTrue="1">
      <formula>$F426=""</formula>
    </cfRule>
    <cfRule type="expression" dxfId="281" priority="276" stopIfTrue="1">
      <formula>#REF!&lt;&gt;""</formula>
    </cfRule>
    <cfRule type="expression" dxfId="280" priority="277" stopIfTrue="1">
      <formula>AND($G426="",$F426&lt;&gt;"")</formula>
    </cfRule>
  </conditionalFormatting>
  <conditionalFormatting sqref="A426">
    <cfRule type="expression" dxfId="279" priority="272" stopIfTrue="1">
      <formula>$F426=""</formula>
    </cfRule>
    <cfRule type="expression" dxfId="278" priority="273" stopIfTrue="1">
      <formula>#REF!&lt;&gt;""</formula>
    </cfRule>
    <cfRule type="expression" dxfId="277" priority="274" stopIfTrue="1">
      <formula>AND($G426="",$F426&lt;&gt;"")</formula>
    </cfRule>
  </conditionalFormatting>
  <conditionalFormatting sqref="A426">
    <cfRule type="expression" dxfId="276" priority="269" stopIfTrue="1">
      <formula>$F426=""</formula>
    </cfRule>
    <cfRule type="expression" dxfId="275" priority="270" stopIfTrue="1">
      <formula>#REF!&lt;&gt;""</formula>
    </cfRule>
    <cfRule type="expression" dxfId="274" priority="271" stopIfTrue="1">
      <formula>AND($G426="",$F426&lt;&gt;"")</formula>
    </cfRule>
  </conditionalFormatting>
  <conditionalFormatting sqref="A426">
    <cfRule type="expression" dxfId="273" priority="267" stopIfTrue="1">
      <formula>$C426=""</formula>
    </cfRule>
    <cfRule type="expression" dxfId="272" priority="268" stopIfTrue="1">
      <formula>$G426&lt;&gt;""</formula>
    </cfRule>
  </conditionalFormatting>
  <conditionalFormatting sqref="A426">
    <cfRule type="expression" dxfId="271" priority="265" stopIfTrue="1">
      <formula>$C426=""</formula>
    </cfRule>
    <cfRule type="expression" dxfId="270" priority="266" stopIfTrue="1">
      <formula>$E426&lt;&gt;""</formula>
    </cfRule>
  </conditionalFormatting>
  <conditionalFormatting sqref="A426">
    <cfRule type="expression" dxfId="269" priority="263" stopIfTrue="1">
      <formula>$C426=""</formula>
    </cfRule>
    <cfRule type="expression" dxfId="268" priority="264" stopIfTrue="1">
      <formula>$E426&lt;&gt;""</formula>
    </cfRule>
  </conditionalFormatting>
  <conditionalFormatting sqref="A426">
    <cfRule type="expression" dxfId="267" priority="261" stopIfTrue="1">
      <formula>$C426=""</formula>
    </cfRule>
    <cfRule type="expression" dxfId="266" priority="262" stopIfTrue="1">
      <formula>$G426&lt;&gt;""</formula>
    </cfRule>
  </conditionalFormatting>
  <conditionalFormatting sqref="A426">
    <cfRule type="expression" dxfId="265" priority="259" stopIfTrue="1">
      <formula>$C426=""</formula>
    </cfRule>
    <cfRule type="expression" dxfId="264" priority="260" stopIfTrue="1">
      <formula>$E426&lt;&gt;""</formula>
    </cfRule>
  </conditionalFormatting>
  <conditionalFormatting sqref="A426">
    <cfRule type="expression" dxfId="263" priority="257" stopIfTrue="1">
      <formula>$C426=""</formula>
    </cfRule>
    <cfRule type="expression" dxfId="262" priority="258" stopIfTrue="1">
      <formula>$E426&lt;&gt;""</formula>
    </cfRule>
  </conditionalFormatting>
  <conditionalFormatting sqref="A426">
    <cfRule type="expression" dxfId="261" priority="254" stopIfTrue="1">
      <formula>$F426=""</formula>
    </cfRule>
    <cfRule type="expression" dxfId="260" priority="255" stopIfTrue="1">
      <formula>#REF!&lt;&gt;""</formula>
    </cfRule>
    <cfRule type="expression" dxfId="259" priority="256" stopIfTrue="1">
      <formula>AND($G426="",$F426&lt;&gt;"")</formula>
    </cfRule>
  </conditionalFormatting>
  <conditionalFormatting sqref="A426">
    <cfRule type="expression" dxfId="258" priority="251" stopIfTrue="1">
      <formula>$F426=""</formula>
    </cfRule>
    <cfRule type="expression" dxfId="257" priority="252" stopIfTrue="1">
      <formula>#REF!&lt;&gt;""</formula>
    </cfRule>
    <cfRule type="expression" dxfId="256" priority="253" stopIfTrue="1">
      <formula>AND($G426="",$F426&lt;&gt;"")</formula>
    </cfRule>
  </conditionalFormatting>
  <conditionalFormatting sqref="A426">
    <cfRule type="expression" dxfId="255" priority="248" stopIfTrue="1">
      <formula>$F426=""</formula>
    </cfRule>
    <cfRule type="expression" dxfId="254" priority="249" stopIfTrue="1">
      <formula>#REF!&lt;&gt;""</formula>
    </cfRule>
    <cfRule type="expression" dxfId="253" priority="250" stopIfTrue="1">
      <formula>AND($G426="",$F426&lt;&gt;"")</formula>
    </cfRule>
  </conditionalFormatting>
  <conditionalFormatting sqref="A426">
    <cfRule type="expression" dxfId="252" priority="245" stopIfTrue="1">
      <formula>$F426=""</formula>
    </cfRule>
    <cfRule type="expression" dxfId="251" priority="246" stopIfTrue="1">
      <formula>#REF!&lt;&gt;""</formula>
    </cfRule>
    <cfRule type="expression" dxfId="250" priority="247" stopIfTrue="1">
      <formula>AND($G426="",$F426&lt;&gt;"")</formula>
    </cfRule>
  </conditionalFormatting>
  <conditionalFormatting sqref="A426">
    <cfRule type="expression" dxfId="249" priority="242" stopIfTrue="1">
      <formula>$F426=""</formula>
    </cfRule>
    <cfRule type="expression" dxfId="248" priority="243" stopIfTrue="1">
      <formula>#REF!&lt;&gt;""</formula>
    </cfRule>
    <cfRule type="expression" dxfId="247" priority="244" stopIfTrue="1">
      <formula>AND($G426="",$F426&lt;&gt;"")</formula>
    </cfRule>
  </conditionalFormatting>
  <conditionalFormatting sqref="A426">
    <cfRule type="expression" dxfId="246" priority="239" stopIfTrue="1">
      <formula>$F426=""</formula>
    </cfRule>
    <cfRule type="expression" dxfId="245" priority="240" stopIfTrue="1">
      <formula>#REF!&lt;&gt;""</formula>
    </cfRule>
    <cfRule type="expression" dxfId="244" priority="241" stopIfTrue="1">
      <formula>AND($G426="",$F426&lt;&gt;"")</formula>
    </cfRule>
  </conditionalFormatting>
  <conditionalFormatting sqref="A426">
    <cfRule type="expression" dxfId="243" priority="236" stopIfTrue="1">
      <formula>$F426=""</formula>
    </cfRule>
    <cfRule type="expression" dxfId="242" priority="237" stopIfTrue="1">
      <formula>#REF!&lt;&gt;""</formula>
    </cfRule>
    <cfRule type="expression" dxfId="241" priority="238" stopIfTrue="1">
      <formula>AND($G426="",$F426&lt;&gt;"")</formula>
    </cfRule>
  </conditionalFormatting>
  <conditionalFormatting sqref="A426">
    <cfRule type="expression" dxfId="240" priority="233" stopIfTrue="1">
      <formula>$F426=""</formula>
    </cfRule>
    <cfRule type="expression" dxfId="239" priority="234" stopIfTrue="1">
      <formula>#REF!&lt;&gt;""</formula>
    </cfRule>
    <cfRule type="expression" dxfId="238" priority="235" stopIfTrue="1">
      <formula>AND($G426="",$F426&lt;&gt;"")</formula>
    </cfRule>
  </conditionalFormatting>
  <conditionalFormatting sqref="A426">
    <cfRule type="expression" dxfId="237" priority="230" stopIfTrue="1">
      <formula>$F426=""</formula>
    </cfRule>
    <cfRule type="expression" dxfId="236" priority="231" stopIfTrue="1">
      <formula>#REF!&lt;&gt;""</formula>
    </cfRule>
    <cfRule type="expression" dxfId="235" priority="232" stopIfTrue="1">
      <formula>AND($G426="",$F426&lt;&gt;"")</formula>
    </cfRule>
  </conditionalFormatting>
  <conditionalFormatting sqref="A426">
    <cfRule type="expression" dxfId="234" priority="227" stopIfTrue="1">
      <formula>$F426=""</formula>
    </cfRule>
    <cfRule type="expression" dxfId="233" priority="228" stopIfTrue="1">
      <formula>#REF!&lt;&gt;""</formula>
    </cfRule>
    <cfRule type="expression" dxfId="232" priority="229" stopIfTrue="1">
      <formula>AND($G426="",$F426&lt;&gt;"")</formula>
    </cfRule>
  </conditionalFormatting>
  <conditionalFormatting sqref="A426">
    <cfRule type="expression" dxfId="231" priority="224" stopIfTrue="1">
      <formula>$F426=""</formula>
    </cfRule>
    <cfRule type="expression" dxfId="230" priority="225" stopIfTrue="1">
      <formula>#REF!&lt;&gt;""</formula>
    </cfRule>
    <cfRule type="expression" dxfId="229" priority="226" stopIfTrue="1">
      <formula>AND($G426="",$F426&lt;&gt;"")</formula>
    </cfRule>
  </conditionalFormatting>
  <conditionalFormatting sqref="A426">
    <cfRule type="expression" dxfId="228" priority="221" stopIfTrue="1">
      <formula>$F426=""</formula>
    </cfRule>
    <cfRule type="expression" dxfId="227" priority="222" stopIfTrue="1">
      <formula>#REF!&lt;&gt;""</formula>
    </cfRule>
    <cfRule type="expression" dxfId="226" priority="223" stopIfTrue="1">
      <formula>AND($G426="",$F426&lt;&gt;"")</formula>
    </cfRule>
  </conditionalFormatting>
  <conditionalFormatting sqref="A426">
    <cfRule type="expression" dxfId="225" priority="218" stopIfTrue="1">
      <formula>$F426=""</formula>
    </cfRule>
    <cfRule type="expression" dxfId="224" priority="219" stopIfTrue="1">
      <formula>#REF!&lt;&gt;""</formula>
    </cfRule>
    <cfRule type="expression" dxfId="223" priority="220" stopIfTrue="1">
      <formula>AND($G426="",$F426&lt;&gt;"")</formula>
    </cfRule>
  </conditionalFormatting>
  <conditionalFormatting sqref="A426">
    <cfRule type="expression" dxfId="222" priority="215" stopIfTrue="1">
      <formula>$F426=""</formula>
    </cfRule>
    <cfRule type="expression" dxfId="221" priority="216" stopIfTrue="1">
      <formula>#REF!&lt;&gt;""</formula>
    </cfRule>
    <cfRule type="expression" dxfId="220" priority="217" stopIfTrue="1">
      <formula>AND($G426="",$F426&lt;&gt;"")</formula>
    </cfRule>
  </conditionalFormatting>
  <conditionalFormatting sqref="A426">
    <cfRule type="expression" dxfId="219" priority="212" stopIfTrue="1">
      <formula>$F426=""</formula>
    </cfRule>
    <cfRule type="expression" dxfId="218" priority="213" stopIfTrue="1">
      <formula>#REF!&lt;&gt;""</formula>
    </cfRule>
    <cfRule type="expression" dxfId="217" priority="214" stopIfTrue="1">
      <formula>AND($G426="",$F426&lt;&gt;"")</formula>
    </cfRule>
  </conditionalFormatting>
  <conditionalFormatting sqref="A426">
    <cfRule type="expression" dxfId="216" priority="209" stopIfTrue="1">
      <formula>$F426=""</formula>
    </cfRule>
    <cfRule type="expression" dxfId="215" priority="210" stopIfTrue="1">
      <formula>#REF!&lt;&gt;""</formula>
    </cfRule>
    <cfRule type="expression" dxfId="214" priority="211" stopIfTrue="1">
      <formula>AND($G426="",$F426&lt;&gt;"")</formula>
    </cfRule>
  </conditionalFormatting>
  <conditionalFormatting sqref="A426">
    <cfRule type="expression" dxfId="213" priority="206" stopIfTrue="1">
      <formula>$F426=""</formula>
    </cfRule>
    <cfRule type="expression" dxfId="212" priority="207" stopIfTrue="1">
      <formula>#REF!&lt;&gt;""</formula>
    </cfRule>
    <cfRule type="expression" dxfId="211" priority="208" stopIfTrue="1">
      <formula>AND($G426="",$F426&lt;&gt;"")</formula>
    </cfRule>
  </conditionalFormatting>
  <conditionalFormatting sqref="A426">
    <cfRule type="expression" dxfId="210" priority="203" stopIfTrue="1">
      <formula>$F426=""</formula>
    </cfRule>
    <cfRule type="expression" dxfId="209" priority="204" stopIfTrue="1">
      <formula>#REF!&lt;&gt;""</formula>
    </cfRule>
    <cfRule type="expression" dxfId="208" priority="205" stopIfTrue="1">
      <formula>AND($G426="",$F426&lt;&gt;"")</formula>
    </cfRule>
  </conditionalFormatting>
  <conditionalFormatting sqref="A426">
    <cfRule type="expression" dxfId="207" priority="200" stopIfTrue="1">
      <formula>$H426=""</formula>
    </cfRule>
    <cfRule type="expression" dxfId="206" priority="201" stopIfTrue="1">
      <formula>#REF!&lt;&gt;""</formula>
    </cfRule>
    <cfRule type="expression" dxfId="205" priority="202" stopIfTrue="1">
      <formula>AND($I458="",$H426&lt;&gt;"")</formula>
    </cfRule>
  </conditionalFormatting>
  <conditionalFormatting sqref="A426">
    <cfRule type="expression" dxfId="204" priority="197" stopIfTrue="1">
      <formula>$H426=""</formula>
    </cfRule>
    <cfRule type="expression" dxfId="203" priority="198" stopIfTrue="1">
      <formula>#REF!&lt;&gt;""</formula>
    </cfRule>
    <cfRule type="expression" dxfId="202" priority="199" stopIfTrue="1">
      <formula>AND($I459="",$H426&lt;&gt;"")</formula>
    </cfRule>
  </conditionalFormatting>
  <conditionalFormatting sqref="A426">
    <cfRule type="expression" dxfId="201" priority="194" stopIfTrue="1">
      <formula>$H426=""</formula>
    </cfRule>
    <cfRule type="expression" dxfId="200" priority="195" stopIfTrue="1">
      <formula>#REF!&lt;&gt;""</formula>
    </cfRule>
    <cfRule type="expression" dxfId="199" priority="196" stopIfTrue="1">
      <formula>AND($I469="",$H426&lt;&gt;"")</formula>
    </cfRule>
  </conditionalFormatting>
  <conditionalFormatting sqref="A426">
    <cfRule type="expression" dxfId="198" priority="191" stopIfTrue="1">
      <formula>$H426=""</formula>
    </cfRule>
    <cfRule type="expression" dxfId="197" priority="192" stopIfTrue="1">
      <formula>#REF!&lt;&gt;""</formula>
    </cfRule>
    <cfRule type="expression" dxfId="196" priority="193" stopIfTrue="1">
      <formula>AND($I456="",$H426&lt;&gt;"")</formula>
    </cfRule>
  </conditionalFormatting>
  <conditionalFormatting sqref="E427:E432">
    <cfRule type="expression" dxfId="195" priority="189" stopIfTrue="1">
      <formula>$C427=""</formula>
    </cfRule>
    <cfRule type="expression" dxfId="194" priority="190" stopIfTrue="1">
      <formula>$D427&lt;&gt;""</formula>
    </cfRule>
  </conditionalFormatting>
  <conditionalFormatting sqref="E427:E432">
    <cfRule type="expression" dxfId="193" priority="187" stopIfTrue="1">
      <formula>$C427=""</formula>
    </cfRule>
    <cfRule type="expression" dxfId="192" priority="188" stopIfTrue="1">
      <formula>$D427&lt;&gt;""</formula>
    </cfRule>
  </conditionalFormatting>
  <conditionalFormatting sqref="E427:E432">
    <cfRule type="expression" dxfId="191" priority="185" stopIfTrue="1">
      <formula>$C427=""</formula>
    </cfRule>
    <cfRule type="expression" dxfId="190" priority="186" stopIfTrue="1">
      <formula>$D427&lt;&gt;""</formula>
    </cfRule>
  </conditionalFormatting>
  <conditionalFormatting sqref="A427">
    <cfRule type="expression" dxfId="189" priority="182" stopIfTrue="1">
      <formula>$F427=""</formula>
    </cfRule>
    <cfRule type="expression" dxfId="188" priority="183" stopIfTrue="1">
      <formula>#REF!&lt;&gt;""</formula>
    </cfRule>
    <cfRule type="expression" dxfId="187" priority="184" stopIfTrue="1">
      <formula>AND($G427="",$F427&lt;&gt;"")</formula>
    </cfRule>
  </conditionalFormatting>
  <conditionalFormatting sqref="A427">
    <cfRule type="expression" dxfId="186" priority="179" stopIfTrue="1">
      <formula>$F427=""</formula>
    </cfRule>
    <cfRule type="expression" dxfId="185" priority="180" stopIfTrue="1">
      <formula>#REF!&lt;&gt;""</formula>
    </cfRule>
    <cfRule type="expression" dxfId="184" priority="181" stopIfTrue="1">
      <formula>AND($G427="",$F427&lt;&gt;"")</formula>
    </cfRule>
  </conditionalFormatting>
  <conditionalFormatting sqref="A427">
    <cfRule type="expression" dxfId="183" priority="176" stopIfTrue="1">
      <formula>$F427=""</formula>
    </cfRule>
    <cfRule type="expression" dxfId="182" priority="177" stopIfTrue="1">
      <formula>#REF!&lt;&gt;""</formula>
    </cfRule>
    <cfRule type="expression" dxfId="181" priority="178" stopIfTrue="1">
      <formula>AND($G427="",$F427&lt;&gt;"")</formula>
    </cfRule>
  </conditionalFormatting>
  <conditionalFormatting sqref="A427">
    <cfRule type="expression" dxfId="180" priority="173" stopIfTrue="1">
      <formula>$F427=""</formula>
    </cfRule>
    <cfRule type="expression" dxfId="179" priority="174" stopIfTrue="1">
      <formula>#REF!&lt;&gt;""</formula>
    </cfRule>
    <cfRule type="expression" dxfId="178" priority="175" stopIfTrue="1">
      <formula>AND($G427="",$F427&lt;&gt;"")</formula>
    </cfRule>
  </conditionalFormatting>
  <conditionalFormatting sqref="A639">
    <cfRule type="expression" dxfId="177" priority="171" stopIfTrue="1">
      <formula>$C639=""</formula>
    </cfRule>
    <cfRule type="expression" dxfId="176" priority="172" stopIfTrue="1">
      <formula>$G639&lt;&gt;""</formula>
    </cfRule>
  </conditionalFormatting>
  <conditionalFormatting sqref="A639">
    <cfRule type="expression" dxfId="175" priority="168" stopIfTrue="1">
      <formula>$F639=""</formula>
    </cfRule>
    <cfRule type="expression" dxfId="174" priority="169" stopIfTrue="1">
      <formula>#REF!&lt;&gt;""</formula>
    </cfRule>
    <cfRule type="expression" dxfId="173" priority="170" stopIfTrue="1">
      <formula>AND($G639="",$F639&lt;&gt;"")</formula>
    </cfRule>
  </conditionalFormatting>
  <conditionalFormatting sqref="A639">
    <cfRule type="expression" dxfId="172" priority="166" stopIfTrue="1">
      <formula>$C639=""</formula>
    </cfRule>
    <cfRule type="expression" dxfId="171" priority="167" stopIfTrue="1">
      <formula>$E639&lt;&gt;""</formula>
    </cfRule>
  </conditionalFormatting>
  <conditionalFormatting sqref="A638">
    <cfRule type="expression" dxfId="170" priority="164" stopIfTrue="1">
      <formula>$C638=""</formula>
    </cfRule>
    <cfRule type="expression" dxfId="169" priority="165" stopIfTrue="1">
      <formula>$G638&lt;&gt;""</formula>
    </cfRule>
  </conditionalFormatting>
  <conditionalFormatting sqref="D521 G521:H528 B521:C528">
    <cfRule type="expression" dxfId="168" priority="162" stopIfTrue="1">
      <formula>$D521=""</formula>
    </cfRule>
    <cfRule type="expression" dxfId="167" priority="163" stopIfTrue="1">
      <formula>$E521&lt;&gt;""</formula>
    </cfRule>
  </conditionalFormatting>
  <conditionalFormatting sqref="B521:B528">
    <cfRule type="expression" dxfId="166" priority="160" stopIfTrue="1">
      <formula>$C521=""</formula>
    </cfRule>
    <cfRule type="expression" dxfId="165" priority="161" stopIfTrue="1">
      <formula>$H521&lt;&gt;""</formula>
    </cfRule>
  </conditionalFormatting>
  <conditionalFormatting sqref="G528 C528 B521:B528">
    <cfRule type="expression" dxfId="164" priority="158" stopIfTrue="1">
      <formula>$C521=""</formula>
    </cfRule>
    <cfRule type="expression" dxfId="163" priority="159" stopIfTrue="1">
      <formula>$E521&lt;&gt;""</formula>
    </cfRule>
  </conditionalFormatting>
  <conditionalFormatting sqref="G528 C528 B521:B528">
    <cfRule type="expression" dxfId="162" priority="156" stopIfTrue="1">
      <formula>$C521=""</formula>
    </cfRule>
    <cfRule type="expression" dxfId="161" priority="157" stopIfTrue="1">
      <formula>$D521&lt;&gt;""</formula>
    </cfRule>
  </conditionalFormatting>
  <conditionalFormatting sqref="B521:B528">
    <cfRule type="expression" dxfId="160" priority="153" stopIfTrue="1">
      <formula>$C521=""</formula>
    </cfRule>
    <cfRule type="expression" dxfId="159" priority="154" stopIfTrue="1">
      <formula>$K521&lt;&gt;""</formula>
    </cfRule>
    <cfRule type="expression" dxfId="158" priority="155" stopIfTrue="1">
      <formula>AND($D521="",$C521&lt;&gt;"")</formula>
    </cfRule>
  </conditionalFormatting>
  <conditionalFormatting sqref="B521:B528">
    <cfRule type="expression" dxfId="157" priority="150" stopIfTrue="1">
      <formula>$G521=""</formula>
    </cfRule>
    <cfRule type="expression" dxfId="156" priority="151" stopIfTrue="1">
      <formula>$I521&lt;&gt;""</formula>
    </cfRule>
    <cfRule type="expression" dxfId="155" priority="152" stopIfTrue="1">
      <formula>AND($H521="",$G521&lt;&gt;"")</formula>
    </cfRule>
  </conditionalFormatting>
  <conditionalFormatting sqref="A521:A523 A526">
    <cfRule type="expression" dxfId="154" priority="147" stopIfTrue="1">
      <formula>$G521=""</formula>
    </cfRule>
    <cfRule type="expression" dxfId="153" priority="148" stopIfTrue="1">
      <formula>$I521&lt;&gt;""</formula>
    </cfRule>
    <cfRule type="expression" dxfId="152" priority="149" stopIfTrue="1">
      <formula>AND($H521="",$G521&lt;&gt;"")</formula>
    </cfRule>
  </conditionalFormatting>
  <conditionalFormatting sqref="A521:A523 A526">
    <cfRule type="expression" dxfId="151" priority="144" stopIfTrue="1">
      <formula>$G521=""</formula>
    </cfRule>
    <cfRule type="expression" dxfId="150" priority="145" stopIfTrue="1">
      <formula>#REF!&lt;&gt;""</formula>
    </cfRule>
    <cfRule type="expression" dxfId="149" priority="146" stopIfTrue="1">
      <formula>AND($H521="",$G521&lt;&gt;"")</formula>
    </cfRule>
  </conditionalFormatting>
  <conditionalFormatting sqref="A523">
    <cfRule type="expression" dxfId="148" priority="141" stopIfTrue="1">
      <formula>$G523=""</formula>
    </cfRule>
    <cfRule type="expression" dxfId="147" priority="142" stopIfTrue="1">
      <formula>$I523&lt;&gt;""</formula>
    </cfRule>
    <cfRule type="expression" dxfId="146" priority="143" stopIfTrue="1">
      <formula>AND($H523="",$G523&lt;&gt;"")</formula>
    </cfRule>
  </conditionalFormatting>
  <conditionalFormatting sqref="A523">
    <cfRule type="expression" dxfId="145" priority="138" stopIfTrue="1">
      <formula>$G523=""</formula>
    </cfRule>
    <cfRule type="expression" dxfId="144" priority="139" stopIfTrue="1">
      <formula>$I523&lt;&gt;""</formula>
    </cfRule>
    <cfRule type="expression" dxfId="143" priority="140" stopIfTrue="1">
      <formula>AND($H523="",$G523&lt;&gt;"")</formula>
    </cfRule>
  </conditionalFormatting>
  <conditionalFormatting sqref="G521:G526 D521 B521:C526 B522:B528">
    <cfRule type="expression" dxfId="142" priority="136" stopIfTrue="1">
      <formula>$C521=""</formula>
    </cfRule>
    <cfRule type="expression" dxfId="141" priority="137" stopIfTrue="1">
      <formula>$E521&lt;&gt;""</formula>
    </cfRule>
  </conditionalFormatting>
  <conditionalFormatting sqref="G521:G526">
    <cfRule type="expression" dxfId="140" priority="134" stopIfTrue="1">
      <formula>$C521=""</formula>
    </cfRule>
    <cfRule type="expression" dxfId="139" priority="135" stopIfTrue="1">
      <formula>$E521&lt;&gt;""</formula>
    </cfRule>
  </conditionalFormatting>
  <conditionalFormatting sqref="D521">
    <cfRule type="expression" dxfId="138" priority="132" stopIfTrue="1">
      <formula>$C521=""</formula>
    </cfRule>
    <cfRule type="expression" dxfId="137" priority="133" stopIfTrue="1">
      <formula>$H521&lt;&gt;""</formula>
    </cfRule>
  </conditionalFormatting>
  <conditionalFormatting sqref="B521:B528">
    <cfRule type="expression" dxfId="136" priority="130" stopIfTrue="1">
      <formula>$C521=""</formula>
    </cfRule>
    <cfRule type="expression" dxfId="135" priority="131" stopIfTrue="1">
      <formula>$D521&lt;&gt;""</formula>
    </cfRule>
  </conditionalFormatting>
  <conditionalFormatting sqref="G521:G526 D521 B521:C526 B522:B528">
    <cfRule type="expression" dxfId="134" priority="128" stopIfTrue="1">
      <formula>$C521=""</formula>
    </cfRule>
    <cfRule type="expression" dxfId="133" priority="129" stopIfTrue="1">
      <formula>$D521&lt;&gt;""</formula>
    </cfRule>
  </conditionalFormatting>
  <conditionalFormatting sqref="G527 B527:C527">
    <cfRule type="expression" dxfId="132" priority="126" stopIfTrue="1">
      <formula>$C527=""</formula>
    </cfRule>
    <cfRule type="expression" dxfId="131" priority="127" stopIfTrue="1">
      <formula>$E527&lt;&gt;""</formula>
    </cfRule>
  </conditionalFormatting>
  <conditionalFormatting sqref="G527">
    <cfRule type="expression" dxfId="130" priority="124" stopIfTrue="1">
      <formula>$C527=""</formula>
    </cfRule>
    <cfRule type="expression" dxfId="129" priority="125" stopIfTrue="1">
      <formula>$E527&lt;&gt;""</formula>
    </cfRule>
  </conditionalFormatting>
  <conditionalFormatting sqref="B527">
    <cfRule type="expression" dxfId="128" priority="122" stopIfTrue="1">
      <formula>$C527=""</formula>
    </cfRule>
    <cfRule type="expression" dxfId="127" priority="123" stopIfTrue="1">
      <formula>$D527&lt;&gt;""</formula>
    </cfRule>
  </conditionalFormatting>
  <conditionalFormatting sqref="G527 B527:C527">
    <cfRule type="expression" dxfId="126" priority="120" stopIfTrue="1">
      <formula>$C527=""</formula>
    </cfRule>
    <cfRule type="expression" dxfId="125" priority="121" stopIfTrue="1">
      <formula>$D527&lt;&gt;""</formula>
    </cfRule>
  </conditionalFormatting>
  <conditionalFormatting sqref="A522">
    <cfRule type="expression" dxfId="124" priority="117" stopIfTrue="1">
      <formula>$F522=""</formula>
    </cfRule>
    <cfRule type="expression" dxfId="123" priority="118" stopIfTrue="1">
      <formula>$H522&lt;&gt;""</formula>
    </cfRule>
    <cfRule type="expression" dxfId="122" priority="119" stopIfTrue="1">
      <formula>AND($G522="",$F522&lt;&gt;"")</formula>
    </cfRule>
  </conditionalFormatting>
  <conditionalFormatting sqref="A522">
    <cfRule type="expression" dxfId="121" priority="114" stopIfTrue="1">
      <formula>$F522=""</formula>
    </cfRule>
    <cfRule type="expression" dxfId="120" priority="115" stopIfTrue="1">
      <formula>#REF!&lt;&gt;""</formula>
    </cfRule>
    <cfRule type="expression" dxfId="119" priority="116" stopIfTrue="1">
      <formula>AND($G522="",$F522&lt;&gt;"")</formula>
    </cfRule>
  </conditionalFormatting>
  <conditionalFormatting sqref="A522">
    <cfRule type="expression" dxfId="118" priority="111" stopIfTrue="1">
      <formula>$F522=""</formula>
    </cfRule>
    <cfRule type="expression" dxfId="117" priority="112" stopIfTrue="1">
      <formula>$H522&lt;&gt;""</formula>
    </cfRule>
    <cfRule type="expression" dxfId="116" priority="113" stopIfTrue="1">
      <formula>AND($G522="",$F522&lt;&gt;"")</formula>
    </cfRule>
  </conditionalFormatting>
  <conditionalFormatting sqref="A522">
    <cfRule type="expression" dxfId="115" priority="108" stopIfTrue="1">
      <formula>$F522=""</formula>
    </cfRule>
    <cfRule type="expression" dxfId="114" priority="109" stopIfTrue="1">
      <formula>$H522&lt;&gt;""</formula>
    </cfRule>
    <cfRule type="expression" dxfId="113" priority="110" stopIfTrue="1">
      <formula>AND($G522="",$F522&lt;&gt;"")</formula>
    </cfRule>
  </conditionalFormatting>
  <conditionalFormatting sqref="A526">
    <cfRule type="expression" dxfId="112" priority="106" stopIfTrue="1">
      <formula>$C526=""</formula>
    </cfRule>
    <cfRule type="expression" dxfId="111" priority="107" stopIfTrue="1">
      <formula>$G526&lt;&gt;""</formula>
    </cfRule>
  </conditionalFormatting>
  <conditionalFormatting sqref="A522:A523">
    <cfRule type="expression" dxfId="110" priority="103" stopIfTrue="1">
      <formula>$F522=""</formula>
    </cfRule>
    <cfRule type="expression" dxfId="109" priority="104" stopIfTrue="1">
      <formula>#REF!&lt;&gt;""</formula>
    </cfRule>
    <cfRule type="expression" dxfId="108" priority="105" stopIfTrue="1">
      <formula>AND($G522="",$F522&lt;&gt;"")</formula>
    </cfRule>
  </conditionalFormatting>
  <conditionalFormatting sqref="A522:A523">
    <cfRule type="expression" dxfId="107" priority="100" stopIfTrue="1">
      <formula>$F522=""</formula>
    </cfRule>
    <cfRule type="expression" dxfId="106" priority="101" stopIfTrue="1">
      <formula>$H522&lt;&gt;""</formula>
    </cfRule>
    <cfRule type="expression" dxfId="105" priority="102" stopIfTrue="1">
      <formula>AND($G522="",$F522&lt;&gt;"")</formula>
    </cfRule>
  </conditionalFormatting>
  <conditionalFormatting sqref="A522:A523">
    <cfRule type="expression" dxfId="104" priority="97" stopIfTrue="1">
      <formula>$F522=""</formula>
    </cfRule>
    <cfRule type="expression" dxfId="103" priority="98" stopIfTrue="1">
      <formula>#REF!&lt;&gt;""</formula>
    </cfRule>
    <cfRule type="expression" dxfId="102" priority="99" stopIfTrue="1">
      <formula>AND($G522="",$F522&lt;&gt;"")</formula>
    </cfRule>
  </conditionalFormatting>
  <conditionalFormatting sqref="A523">
    <cfRule type="expression" dxfId="101" priority="94" stopIfTrue="1">
      <formula>$F523=""</formula>
    </cfRule>
    <cfRule type="expression" dxfId="100" priority="95" stopIfTrue="1">
      <formula>$H523&lt;&gt;""</formula>
    </cfRule>
    <cfRule type="expression" dxfId="99" priority="96" stopIfTrue="1">
      <formula>AND($G523="",$F523&lt;&gt;"")</formula>
    </cfRule>
  </conditionalFormatting>
  <conditionalFormatting sqref="A523">
    <cfRule type="expression" dxfId="98" priority="91" stopIfTrue="1">
      <formula>$F523=""</formula>
    </cfRule>
    <cfRule type="expression" dxfId="97" priority="92" stopIfTrue="1">
      <formula>$H523&lt;&gt;""</formula>
    </cfRule>
    <cfRule type="expression" dxfId="96" priority="93" stopIfTrue="1">
      <formula>AND($G523="",$F523&lt;&gt;"")</formula>
    </cfRule>
  </conditionalFormatting>
  <conditionalFormatting sqref="A522">
    <cfRule type="expression" dxfId="95" priority="88" stopIfTrue="1">
      <formula>$F522=""</formula>
    </cfRule>
    <cfRule type="expression" dxfId="94" priority="89" stopIfTrue="1">
      <formula>$H522&lt;&gt;""</formula>
    </cfRule>
    <cfRule type="expression" dxfId="93" priority="90" stopIfTrue="1">
      <formula>AND($G522="",$F522&lt;&gt;"")</formula>
    </cfRule>
  </conditionalFormatting>
  <conditionalFormatting sqref="A522">
    <cfRule type="expression" dxfId="92" priority="85" stopIfTrue="1">
      <formula>$F522=""</formula>
    </cfRule>
    <cfRule type="expression" dxfId="91" priority="86" stopIfTrue="1">
      <formula>$H522&lt;&gt;""</formula>
    </cfRule>
    <cfRule type="expression" dxfId="90" priority="87" stopIfTrue="1">
      <formula>AND($G522="",$F522&lt;&gt;"")</formula>
    </cfRule>
  </conditionalFormatting>
  <conditionalFormatting sqref="A522:A523">
    <cfRule type="expression" dxfId="89" priority="82" stopIfTrue="1">
      <formula>$F522=""</formula>
    </cfRule>
    <cfRule type="expression" dxfId="88" priority="83" stopIfTrue="1">
      <formula>$H522&lt;&gt;""</formula>
    </cfRule>
    <cfRule type="expression" dxfId="87" priority="84" stopIfTrue="1">
      <formula>AND($G522="",$F522&lt;&gt;"")</formula>
    </cfRule>
  </conditionalFormatting>
  <conditionalFormatting sqref="A522:A523">
    <cfRule type="expression" dxfId="86" priority="79" stopIfTrue="1">
      <formula>$F522=""</formula>
    </cfRule>
    <cfRule type="expression" dxfId="85" priority="80" stopIfTrue="1">
      <formula>#REF!&lt;&gt;""</formula>
    </cfRule>
    <cfRule type="expression" dxfId="84" priority="81" stopIfTrue="1">
      <formula>AND($G522="",$F522&lt;&gt;"")</formula>
    </cfRule>
  </conditionalFormatting>
  <conditionalFormatting sqref="A523">
    <cfRule type="expression" dxfId="83" priority="76" stopIfTrue="1">
      <formula>$F523=""</formula>
    </cfRule>
    <cfRule type="expression" dxfId="82" priority="77" stopIfTrue="1">
      <formula>$H523&lt;&gt;""</formula>
    </cfRule>
    <cfRule type="expression" dxfId="81" priority="78" stopIfTrue="1">
      <formula>AND($G523="",$F523&lt;&gt;"")</formula>
    </cfRule>
  </conditionalFormatting>
  <conditionalFormatting sqref="A523">
    <cfRule type="expression" dxfId="80" priority="73" stopIfTrue="1">
      <formula>$F523=""</formula>
    </cfRule>
    <cfRule type="expression" dxfId="79" priority="74" stopIfTrue="1">
      <formula>$H523&lt;&gt;""</formula>
    </cfRule>
    <cfRule type="expression" dxfId="78" priority="75" stopIfTrue="1">
      <formula>AND($G523="",$F523&lt;&gt;"")</formula>
    </cfRule>
  </conditionalFormatting>
  <conditionalFormatting sqref="A522">
    <cfRule type="expression" dxfId="77" priority="70" stopIfTrue="1">
      <formula>$F522=""</formula>
    </cfRule>
    <cfRule type="expression" dxfId="76" priority="71" stopIfTrue="1">
      <formula>$H522&lt;&gt;""</formula>
    </cfRule>
    <cfRule type="expression" dxfId="75" priority="72" stopIfTrue="1">
      <formula>AND($G522="",$F522&lt;&gt;"")</formula>
    </cfRule>
  </conditionalFormatting>
  <conditionalFormatting sqref="A522">
    <cfRule type="expression" dxfId="74" priority="67" stopIfTrue="1">
      <formula>$F522=""</formula>
    </cfRule>
    <cfRule type="expression" dxfId="73" priority="68" stopIfTrue="1">
      <formula>$H522&lt;&gt;""</formula>
    </cfRule>
    <cfRule type="expression" dxfId="72" priority="69" stopIfTrue="1">
      <formula>AND($G522="",$F522&lt;&gt;"")</formula>
    </cfRule>
  </conditionalFormatting>
  <conditionalFormatting sqref="A581:A582">
    <cfRule type="expression" dxfId="71" priority="63" stopIfTrue="1">
      <formula>$C581=""</formula>
    </cfRule>
    <cfRule type="expression" dxfId="70" priority="64" stopIfTrue="1">
      <formula>$D581&lt;&gt;""</formula>
    </cfRule>
  </conditionalFormatting>
  <conditionalFormatting sqref="A581:A582">
    <cfRule type="expression" dxfId="69" priority="61" stopIfTrue="1">
      <formula>$C581=""</formula>
    </cfRule>
    <cfRule type="expression" dxfId="68" priority="62" stopIfTrue="1">
      <formula>$D581&lt;&gt;""</formula>
    </cfRule>
  </conditionalFormatting>
  <conditionalFormatting sqref="C349:C362">
    <cfRule type="expression" dxfId="67" priority="59" stopIfTrue="1">
      <formula>$D349=""</formula>
    </cfRule>
    <cfRule type="expression" dxfId="66" priority="60" stopIfTrue="1">
      <formula>$E349&lt;&gt;""</formula>
    </cfRule>
  </conditionalFormatting>
  <conditionalFormatting sqref="C349:C362">
    <cfRule type="expression" dxfId="65" priority="57" stopIfTrue="1">
      <formula>$D349=""</formula>
    </cfRule>
    <cfRule type="expression" dxfId="64" priority="58" stopIfTrue="1">
      <formula>$H349&lt;&gt;""</formula>
    </cfRule>
  </conditionalFormatting>
  <conditionalFormatting sqref="G155:H182 C155:D182">
    <cfRule type="expression" dxfId="63" priority="55" stopIfTrue="1">
      <formula>$D155=""</formula>
    </cfRule>
    <cfRule type="expression" dxfId="62" priority="56" stopIfTrue="1">
      <formula>$E155&lt;&gt;""</formula>
    </cfRule>
  </conditionalFormatting>
  <conditionalFormatting sqref="G176:H182 C176:D182">
    <cfRule type="expression" dxfId="61" priority="53" stopIfTrue="1">
      <formula>$D176=""</formula>
    </cfRule>
    <cfRule type="expression" dxfId="60" priority="54" stopIfTrue="1">
      <formula>$E176&lt;&gt;""</formula>
    </cfRule>
  </conditionalFormatting>
  <conditionalFormatting sqref="A167">
    <cfRule type="expression" dxfId="59" priority="51" stopIfTrue="1">
      <formula>$C167=""</formula>
    </cfRule>
    <cfRule type="expression" dxfId="58" priority="52" stopIfTrue="1">
      <formula>$G167&lt;&gt;""</formula>
    </cfRule>
  </conditionalFormatting>
  <conditionalFormatting sqref="A174">
    <cfRule type="expression" dxfId="57" priority="49" stopIfTrue="1">
      <formula>$C174=""</formula>
    </cfRule>
    <cfRule type="expression" dxfId="56" priority="50" stopIfTrue="1">
      <formula>$G174&lt;&gt;""</formula>
    </cfRule>
  </conditionalFormatting>
  <conditionalFormatting sqref="A263">
    <cfRule type="expression" dxfId="55" priority="46" stopIfTrue="1">
      <formula>$G263=""</formula>
    </cfRule>
    <cfRule type="expression" dxfId="54" priority="47" stopIfTrue="1">
      <formula>#REF!&lt;&gt;""</formula>
    </cfRule>
    <cfRule type="expression" dxfId="53" priority="48" stopIfTrue="1">
      <formula>AND($H263="",$G263&lt;&gt;"")</formula>
    </cfRule>
  </conditionalFormatting>
  <conditionalFormatting sqref="A263">
    <cfRule type="expression" dxfId="52" priority="43" stopIfTrue="1">
      <formula>$G263=""</formula>
    </cfRule>
    <cfRule type="expression" dxfId="51" priority="44" stopIfTrue="1">
      <formula>#REF!&lt;&gt;""</formula>
    </cfRule>
    <cfRule type="expression" dxfId="50" priority="45" stopIfTrue="1">
      <formula>AND($H263="",$G263&lt;&gt;"")</formula>
    </cfRule>
  </conditionalFormatting>
  <conditionalFormatting sqref="A263">
    <cfRule type="expression" dxfId="49" priority="40" stopIfTrue="1">
      <formula>$G263=""</formula>
    </cfRule>
    <cfRule type="expression" dxfId="48" priority="41" stopIfTrue="1">
      <formula>#REF!&lt;&gt;""</formula>
    </cfRule>
    <cfRule type="expression" dxfId="47" priority="42" stopIfTrue="1">
      <formula>AND($H263="",$G263&lt;&gt;"")</formula>
    </cfRule>
  </conditionalFormatting>
  <conditionalFormatting sqref="A263">
    <cfRule type="expression" dxfId="46" priority="37" stopIfTrue="1">
      <formula>$G263=""</formula>
    </cfRule>
    <cfRule type="expression" dxfId="45" priority="38" stopIfTrue="1">
      <formula>#REF!&lt;&gt;""</formula>
    </cfRule>
    <cfRule type="expression" dxfId="44" priority="39" stopIfTrue="1">
      <formula>AND($H263="",$G263&lt;&gt;"")</formula>
    </cfRule>
  </conditionalFormatting>
  <conditionalFormatting sqref="A263">
    <cfRule type="expression" dxfId="43" priority="34" stopIfTrue="1">
      <formula>$F263=""</formula>
    </cfRule>
    <cfRule type="expression" dxfId="42" priority="35" stopIfTrue="1">
      <formula>$H263&lt;&gt;""</formula>
    </cfRule>
    <cfRule type="expression" dxfId="41" priority="36" stopIfTrue="1">
      <formula>AND($G263="",$F263&lt;&gt;"")</formula>
    </cfRule>
  </conditionalFormatting>
  <conditionalFormatting sqref="A263">
    <cfRule type="expression" dxfId="40" priority="31" stopIfTrue="1">
      <formula>$F263=""</formula>
    </cfRule>
    <cfRule type="expression" dxfId="39" priority="32" stopIfTrue="1">
      <formula>$H263&lt;&gt;""</formula>
    </cfRule>
    <cfRule type="expression" dxfId="38" priority="33" stopIfTrue="1">
      <formula>AND($G263="",$F263&lt;&gt;"")</formula>
    </cfRule>
  </conditionalFormatting>
  <conditionalFormatting sqref="A653">
    <cfRule type="expression" dxfId="37" priority="29" stopIfTrue="1">
      <formula>$C653=""</formula>
    </cfRule>
    <cfRule type="expression" dxfId="36" priority="30" stopIfTrue="1">
      <formula>$G653&lt;&gt;""</formula>
    </cfRule>
  </conditionalFormatting>
  <conditionalFormatting sqref="A653">
    <cfRule type="expression" dxfId="35" priority="26" stopIfTrue="1">
      <formula>$F653=""</formula>
    </cfRule>
    <cfRule type="expression" dxfId="34" priority="27" stopIfTrue="1">
      <formula>#REF!&lt;&gt;""</formula>
    </cfRule>
    <cfRule type="expression" dxfId="33" priority="28" stopIfTrue="1">
      <formula>AND($G653="",$F653&lt;&gt;"")</formula>
    </cfRule>
  </conditionalFormatting>
  <conditionalFormatting sqref="A653">
    <cfRule type="expression" dxfId="32" priority="24" stopIfTrue="1">
      <formula>$C653=""</formula>
    </cfRule>
    <cfRule type="expression" dxfId="31" priority="25" stopIfTrue="1">
      <formula>$G653&lt;&gt;""</formula>
    </cfRule>
  </conditionalFormatting>
  <conditionalFormatting sqref="A653">
    <cfRule type="expression" dxfId="30" priority="22" stopIfTrue="1">
      <formula>$C653=""</formula>
    </cfRule>
    <cfRule type="expression" dxfId="29" priority="23" stopIfTrue="1">
      <formula>$G653&lt;&gt;""</formula>
    </cfRule>
  </conditionalFormatting>
  <conditionalFormatting sqref="A653">
    <cfRule type="expression" dxfId="28" priority="19" stopIfTrue="1">
      <formula>$F653=""</formula>
    </cfRule>
    <cfRule type="expression" dxfId="27" priority="20" stopIfTrue="1">
      <formula>#REF!&lt;&gt;""</formula>
    </cfRule>
    <cfRule type="expression" dxfId="26" priority="21" stopIfTrue="1">
      <formula>AND($G653="",$F653&lt;&gt;"")</formula>
    </cfRule>
  </conditionalFormatting>
  <conditionalFormatting sqref="A653">
    <cfRule type="expression" dxfId="25" priority="16" stopIfTrue="1">
      <formula>$F653=""</formula>
    </cfRule>
    <cfRule type="expression" dxfId="24" priority="17" stopIfTrue="1">
      <formula>#REF!&lt;&gt;""</formula>
    </cfRule>
    <cfRule type="expression" dxfId="23" priority="18" stopIfTrue="1">
      <formula>AND($G653="",$F653&lt;&gt;"")</formula>
    </cfRule>
  </conditionalFormatting>
  <conditionalFormatting sqref="A653">
    <cfRule type="expression" dxfId="22" priority="14" stopIfTrue="1">
      <formula>$C653=""</formula>
    </cfRule>
    <cfRule type="expression" dxfId="21" priority="15" stopIfTrue="1">
      <formula>$G653&lt;&gt;""</formula>
    </cfRule>
  </conditionalFormatting>
  <conditionalFormatting sqref="A653">
    <cfRule type="expression" dxfId="20" priority="11" stopIfTrue="1">
      <formula>$F653=""</formula>
    </cfRule>
    <cfRule type="expression" dxfId="19" priority="12" stopIfTrue="1">
      <formula>#REF!&lt;&gt;""</formula>
    </cfRule>
    <cfRule type="expression" dxfId="18" priority="13" stopIfTrue="1">
      <formula>AND($G653="",$F653&lt;&gt;"")</formula>
    </cfRule>
  </conditionalFormatting>
  <conditionalFormatting sqref="A653">
    <cfRule type="expression" dxfId="17" priority="9" stopIfTrue="1">
      <formula>$C653=""</formula>
    </cfRule>
    <cfRule type="expression" dxfId="16" priority="10" stopIfTrue="1">
      <formula>$G653&lt;&gt;""</formula>
    </cfRule>
  </conditionalFormatting>
  <conditionalFormatting sqref="A656">
    <cfRule type="expression" dxfId="15" priority="6" stopIfTrue="1">
      <formula>$F656=""</formula>
    </cfRule>
    <cfRule type="expression" dxfId="14" priority="7" stopIfTrue="1">
      <formula>#REF!&lt;&gt;""</formula>
    </cfRule>
    <cfRule type="expression" dxfId="13" priority="8" stopIfTrue="1">
      <formula>AND($G656="",$F656&lt;&gt;"")</formula>
    </cfRule>
  </conditionalFormatting>
  <conditionalFormatting sqref="A656:A657">
    <cfRule type="expression" dxfId="12" priority="4" stopIfTrue="1">
      <formula>$C656=""</formula>
    </cfRule>
    <cfRule type="expression" dxfId="11" priority="5" stopIfTrue="1">
      <formula>$G656&lt;&gt;""</formula>
    </cfRule>
  </conditionalFormatting>
  <conditionalFormatting sqref="A656:A657">
    <cfRule type="expression" dxfId="10" priority="1" stopIfTrue="1">
      <formula>$F656=""</formula>
    </cfRule>
    <cfRule type="expression" dxfId="9" priority="2" stopIfTrue="1">
      <formula>#REF!&lt;&gt;""</formula>
    </cfRule>
    <cfRule type="expression" dxfId="8" priority="3" stopIfTrue="1">
      <formula>AND($G656="",$F656&lt;&gt;"")</formula>
    </cfRule>
  </conditionalFormatting>
  <hyperlinks>
    <hyperlink ref="A201" location="sub_10000" display="sub_10000"/>
    <hyperlink ref="A265" location="sub_10000" display="sub_10000"/>
  </hyperlinks>
  <pageMargins left="0.75" right="0.75" top="1" bottom="1" header="0.5" footer="0.5"/>
  <pageSetup paperSize="9" scale="39" orientation="portrait" r:id="rId1"/>
  <headerFooter alignWithMargins="0"/>
  <rowBreaks count="2" manualBreakCount="2">
    <brk id="436" max="11" man="1"/>
    <brk id="602" max="11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M13"/>
  <sheetViews>
    <sheetView view="pageBreakPreview" topLeftCell="A4" zoomScale="60" workbookViewId="0">
      <selection activeCell="K11" sqref="K11"/>
    </sheetView>
  </sheetViews>
  <sheetFormatPr defaultRowHeight="15"/>
  <cols>
    <col min="1" max="1" width="55.7109375" style="466" customWidth="1"/>
    <col min="2" max="2" width="7.28515625" style="466" customWidth="1"/>
    <col min="3" max="3" width="8.140625" style="466" customWidth="1"/>
    <col min="4" max="4" width="9.140625" style="466" customWidth="1"/>
    <col min="5" max="5" width="9.5703125" style="466" customWidth="1"/>
    <col min="6" max="6" width="5.5703125" style="468" customWidth="1"/>
    <col min="7" max="8" width="6" style="468" customWidth="1"/>
    <col min="9" max="9" width="14.28515625" style="468" customWidth="1"/>
    <col min="10" max="10" width="14.5703125" customWidth="1"/>
    <col min="11" max="11" width="15.5703125" customWidth="1"/>
    <col min="12" max="12" width="55.7109375" style="471" customWidth="1"/>
  </cols>
  <sheetData>
    <row r="1" spans="1:13" ht="21" customHeight="1">
      <c r="F1" s="467"/>
      <c r="G1" s="467"/>
      <c r="H1" s="467"/>
      <c r="I1" s="735" t="s">
        <v>169</v>
      </c>
      <c r="J1" s="735"/>
      <c r="K1" s="735"/>
      <c r="L1" s="224"/>
      <c r="M1" s="467"/>
    </row>
    <row r="2" spans="1:13" ht="108.6" customHeight="1">
      <c r="A2" s="467"/>
      <c r="B2" s="467"/>
      <c r="C2" s="467"/>
      <c r="D2" s="467"/>
      <c r="E2" s="467"/>
      <c r="F2" s="467"/>
      <c r="G2" s="467"/>
      <c r="H2" s="467"/>
      <c r="I2" s="700" t="s">
        <v>408</v>
      </c>
      <c r="J2" s="700"/>
      <c r="K2" s="700"/>
      <c r="L2" s="378"/>
      <c r="M2" s="378"/>
    </row>
    <row r="3" spans="1:13" ht="15.75">
      <c r="A3" s="467"/>
      <c r="B3" s="467"/>
      <c r="C3" s="467"/>
      <c r="D3" s="467"/>
      <c r="E3" s="467"/>
      <c r="F3" s="467"/>
      <c r="G3" s="736"/>
      <c r="H3" s="736"/>
      <c r="I3" s="736"/>
      <c r="J3" s="467"/>
      <c r="K3" s="467"/>
      <c r="L3" s="5"/>
      <c r="M3" s="467"/>
    </row>
    <row r="4" spans="1:13" ht="88.9" customHeight="1">
      <c r="A4" s="722" t="s">
        <v>455</v>
      </c>
      <c r="B4" s="722"/>
      <c r="C4" s="722"/>
      <c r="D4" s="722"/>
      <c r="E4" s="722"/>
      <c r="F4" s="722"/>
      <c r="G4" s="722"/>
      <c r="H4" s="722"/>
      <c r="I4" s="722"/>
      <c r="J4" s="722"/>
      <c r="K4" s="722"/>
      <c r="L4" s="302"/>
    </row>
    <row r="5" spans="1:13" ht="15.75">
      <c r="K5" s="480" t="s">
        <v>99</v>
      </c>
      <c r="L5" s="302"/>
    </row>
    <row r="6" spans="1:13" ht="15.75">
      <c r="A6" s="737" t="s">
        <v>367</v>
      </c>
      <c r="B6" s="727" t="s">
        <v>118</v>
      </c>
      <c r="C6" s="728"/>
      <c r="D6" s="728"/>
      <c r="E6" s="729"/>
      <c r="F6" s="738" t="s">
        <v>116</v>
      </c>
      <c r="G6" s="738" t="s">
        <v>368</v>
      </c>
      <c r="H6" s="733" t="s">
        <v>120</v>
      </c>
      <c r="I6" s="719" t="s">
        <v>104</v>
      </c>
      <c r="J6" s="720"/>
      <c r="K6" s="721"/>
    </row>
    <row r="7" spans="1:13" s="473" customFormat="1" ht="18.75">
      <c r="A7" s="737"/>
      <c r="B7" s="730"/>
      <c r="C7" s="731"/>
      <c r="D7" s="731"/>
      <c r="E7" s="732"/>
      <c r="F7" s="738"/>
      <c r="G7" s="738"/>
      <c r="H7" s="734"/>
      <c r="I7" s="486" t="s">
        <v>376</v>
      </c>
      <c r="J7" s="486" t="s">
        <v>377</v>
      </c>
      <c r="K7" s="486" t="s">
        <v>407</v>
      </c>
    </row>
    <row r="8" spans="1:13" s="473" customFormat="1">
      <c r="A8" s="469">
        <v>1</v>
      </c>
      <c r="B8" s="469">
        <v>2</v>
      </c>
      <c r="C8" s="469">
        <v>3</v>
      </c>
      <c r="D8" s="469">
        <v>4</v>
      </c>
      <c r="E8" s="469">
        <v>5</v>
      </c>
      <c r="F8" s="470">
        <v>6</v>
      </c>
      <c r="G8" s="470">
        <v>7</v>
      </c>
      <c r="H8" s="470">
        <v>8</v>
      </c>
      <c r="I8" s="474">
        <v>9</v>
      </c>
      <c r="J8" s="472">
        <v>10</v>
      </c>
      <c r="K8" s="472">
        <v>11</v>
      </c>
    </row>
    <row r="9" spans="1:13" s="473" customFormat="1">
      <c r="A9" s="489" t="s">
        <v>114</v>
      </c>
      <c r="B9" s="487"/>
      <c r="C9" s="487"/>
      <c r="D9" s="487"/>
      <c r="E9" s="487"/>
      <c r="F9" s="488"/>
      <c r="G9" s="470"/>
      <c r="H9" s="470"/>
      <c r="I9" s="490">
        <f>I10</f>
        <v>2141.8649999999998</v>
      </c>
      <c r="J9" s="490">
        <f t="shared" ref="I9:K12" si="0">J10</f>
        <v>4283.7299999999996</v>
      </c>
      <c r="K9" s="490">
        <f t="shared" si="0"/>
        <v>4283.7299999999996</v>
      </c>
    </row>
    <row r="10" spans="1:13" ht="53.45" customHeight="1">
      <c r="A10" s="1" t="s">
        <v>332</v>
      </c>
      <c r="B10" s="478" t="s">
        <v>124</v>
      </c>
      <c r="C10" s="477"/>
      <c r="D10" s="477"/>
      <c r="E10" s="477"/>
      <c r="F10" s="22"/>
      <c r="G10" s="8"/>
      <c r="H10" s="8"/>
      <c r="I10" s="475">
        <f t="shared" si="0"/>
        <v>2141.8649999999998</v>
      </c>
      <c r="J10" s="475">
        <f t="shared" si="0"/>
        <v>4283.7299999999996</v>
      </c>
      <c r="K10" s="475">
        <f t="shared" si="0"/>
        <v>4283.7299999999996</v>
      </c>
    </row>
    <row r="11" spans="1:13" ht="101.45" customHeight="1">
      <c r="A11" s="332" t="s">
        <v>16</v>
      </c>
      <c r="B11" s="478" t="s">
        <v>124</v>
      </c>
      <c r="C11" s="478" t="s">
        <v>112</v>
      </c>
      <c r="D11" s="478" t="s">
        <v>147</v>
      </c>
      <c r="E11" s="478" t="s">
        <v>206</v>
      </c>
      <c r="F11" s="259" t="s">
        <v>149</v>
      </c>
      <c r="G11" s="45" t="s">
        <v>124</v>
      </c>
      <c r="H11" s="45" t="s">
        <v>125</v>
      </c>
      <c r="I11" s="479">
        <f>'прил 4'!I399</f>
        <v>2141.8649999999998</v>
      </c>
      <c r="J11" s="479">
        <f>'прил 4'!J399</f>
        <v>4283.7299999999996</v>
      </c>
      <c r="K11" s="479">
        <f>'прил 4'!K399</f>
        <v>4283.7299999999996</v>
      </c>
      <c r="L11" s="476"/>
    </row>
    <row r="12" spans="1:13" ht="69" customHeight="1">
      <c r="A12" s="591" t="s">
        <v>510</v>
      </c>
      <c r="B12" s="587">
        <v>22</v>
      </c>
      <c r="C12" s="587"/>
      <c r="D12" s="588"/>
      <c r="E12" s="588"/>
      <c r="F12" s="589"/>
      <c r="G12" s="589"/>
      <c r="H12" s="589"/>
      <c r="I12" s="592" t="str">
        <f t="shared" si="0"/>
        <v>3704,1</v>
      </c>
      <c r="J12" s="590"/>
      <c r="K12" s="590"/>
    </row>
    <row r="13" spans="1:13" ht="42.6" customHeight="1">
      <c r="A13" s="591" t="s">
        <v>498</v>
      </c>
      <c r="B13" s="587">
        <v>22</v>
      </c>
      <c r="C13" s="587">
        <v>0</v>
      </c>
      <c r="D13" s="588" t="s">
        <v>123</v>
      </c>
      <c r="E13" s="588" t="s">
        <v>497</v>
      </c>
      <c r="F13" s="589" t="s">
        <v>150</v>
      </c>
      <c r="G13" s="589" t="s">
        <v>123</v>
      </c>
      <c r="H13" s="589" t="s">
        <v>125</v>
      </c>
      <c r="I13" s="589" t="s">
        <v>511</v>
      </c>
      <c r="J13" s="590"/>
      <c r="K13" s="590"/>
    </row>
  </sheetData>
  <mergeCells count="10">
    <mergeCell ref="B6:E7"/>
    <mergeCell ref="H6:H7"/>
    <mergeCell ref="I1:K1"/>
    <mergeCell ref="I2:K2"/>
    <mergeCell ref="G3:I3"/>
    <mergeCell ref="A4:K4"/>
    <mergeCell ref="A6:A7"/>
    <mergeCell ref="F6:F7"/>
    <mergeCell ref="G6:G7"/>
    <mergeCell ref="I6:K6"/>
  </mergeCells>
  <conditionalFormatting sqref="F20:H25 I10:K11">
    <cfRule type="expression" dxfId="7" priority="186" stopIfTrue="1">
      <formula>RIGHT(#REF!,2)="00"</formula>
    </cfRule>
  </conditionalFormatting>
  <conditionalFormatting sqref="I12">
    <cfRule type="expression" dxfId="6" priority="1" stopIfTrue="1">
      <formula>RIGHT(#REF!,2)="00"</formula>
    </cfRule>
  </conditionalFormatting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M59"/>
  <sheetViews>
    <sheetView view="pageBreakPreview" zoomScale="85" zoomScaleSheetLayoutView="85" workbookViewId="0">
      <selection activeCell="D38" sqref="D38"/>
    </sheetView>
  </sheetViews>
  <sheetFormatPr defaultColWidth="56.42578125" defaultRowHeight="18.75"/>
  <cols>
    <col min="1" max="1" width="54.7109375" style="282" customWidth="1"/>
    <col min="2" max="2" width="22.7109375" style="281" customWidth="1"/>
    <col min="3" max="3" width="20.5703125" style="281" customWidth="1"/>
    <col min="4" max="4" width="26.5703125" style="281" customWidth="1"/>
    <col min="5" max="5" width="13" style="361" customWidth="1"/>
    <col min="6" max="6" width="15.7109375" style="282" customWidth="1"/>
    <col min="7" max="7" width="18.5703125" style="282" customWidth="1"/>
    <col min="8" max="8" width="13.5703125" style="282" customWidth="1"/>
    <col min="9" max="9" width="18.28515625" style="282" customWidth="1"/>
    <col min="10" max="10" width="12" style="282" customWidth="1"/>
    <col min="11" max="11" width="11.140625" style="282" customWidth="1"/>
    <col min="12" max="12" width="9.140625" style="282" customWidth="1"/>
    <col min="13" max="13" width="14.7109375" style="282" customWidth="1"/>
    <col min="14" max="16384" width="56.42578125" style="282"/>
  </cols>
  <sheetData>
    <row r="1" spans="1:10" ht="23.25" customHeight="1">
      <c r="A1" s="280"/>
      <c r="E1" s="224"/>
    </row>
    <row r="2" spans="1:10" ht="25.15" customHeight="1">
      <c r="A2" s="433"/>
      <c r="B2" s="433"/>
      <c r="C2" s="433" t="s">
        <v>228</v>
      </c>
      <c r="D2" s="433"/>
      <c r="E2" s="350"/>
    </row>
    <row r="3" spans="1:10" ht="103.15" customHeight="1">
      <c r="A3" s="280"/>
      <c r="B3" s="247"/>
      <c r="C3" s="700" t="s">
        <v>449</v>
      </c>
      <c r="D3" s="700"/>
      <c r="E3" s="378"/>
      <c r="F3" s="378"/>
    </row>
    <row r="4" spans="1:10" ht="18" customHeight="1">
      <c r="A4" s="280"/>
      <c r="B4" s="247"/>
      <c r="C4" s="247"/>
      <c r="D4" s="485" t="s">
        <v>373</v>
      </c>
      <c r="E4" s="378"/>
      <c r="F4" s="378"/>
    </row>
    <row r="5" spans="1:10" ht="58.15" customHeight="1">
      <c r="A5" s="748" t="s">
        <v>453</v>
      </c>
      <c r="B5" s="748"/>
      <c r="C5" s="748"/>
      <c r="D5" s="748"/>
      <c r="E5" s="362"/>
    </row>
    <row r="6" spans="1:10">
      <c r="A6" s="292"/>
      <c r="C6" s="434"/>
      <c r="D6" s="434"/>
      <c r="E6" s="434"/>
    </row>
    <row r="7" spans="1:10">
      <c r="A7" s="292"/>
      <c r="C7" s="285"/>
      <c r="D7" s="484" t="s">
        <v>99</v>
      </c>
      <c r="E7" s="434"/>
    </row>
    <row r="8" spans="1:10">
      <c r="A8" s="740" t="s">
        <v>379</v>
      </c>
      <c r="B8" s="739" t="s">
        <v>104</v>
      </c>
      <c r="C8" s="739"/>
      <c r="D8" s="739"/>
      <c r="E8" s="363"/>
    </row>
    <row r="9" spans="1:10">
      <c r="A9" s="740"/>
      <c r="B9" s="483" t="s">
        <v>376</v>
      </c>
      <c r="C9" s="483" t="s">
        <v>377</v>
      </c>
      <c r="D9" s="483" t="s">
        <v>407</v>
      </c>
      <c r="E9" s="363"/>
    </row>
    <row r="10" spans="1:10">
      <c r="A10" s="289">
        <v>1</v>
      </c>
      <c r="B10" s="289">
        <v>2</v>
      </c>
      <c r="C10" s="289">
        <v>3</v>
      </c>
      <c r="D10" s="289">
        <v>4</v>
      </c>
    </row>
    <row r="11" spans="1:10">
      <c r="A11" s="35" t="s">
        <v>76</v>
      </c>
      <c r="B11" s="431">
        <v>6.6</v>
      </c>
      <c r="C11" s="431">
        <v>6.6</v>
      </c>
      <c r="D11" s="431">
        <v>6.6</v>
      </c>
      <c r="E11" s="365"/>
      <c r="I11" s="286"/>
      <c r="J11" s="287"/>
    </row>
    <row r="12" spans="1:10">
      <c r="A12" s="290" t="s">
        <v>72</v>
      </c>
      <c r="B12" s="379">
        <f>B11</f>
        <v>6.6</v>
      </c>
      <c r="C12" s="379">
        <f>C11</f>
        <v>6.6</v>
      </c>
      <c r="D12" s="379">
        <f>D11</f>
        <v>6.6</v>
      </c>
      <c r="E12" s="364"/>
      <c r="H12" s="281"/>
      <c r="I12" s="281"/>
      <c r="J12" s="285"/>
    </row>
    <row r="13" spans="1:10">
      <c r="A13" s="286"/>
      <c r="B13" s="498"/>
      <c r="C13" s="498"/>
      <c r="D13" s="498"/>
      <c r="E13" s="364"/>
      <c r="H13" s="281"/>
      <c r="I13" s="281"/>
      <c r="J13" s="285"/>
    </row>
    <row r="14" spans="1:10">
      <c r="A14" s="288"/>
      <c r="B14" s="285"/>
      <c r="C14" s="285"/>
      <c r="D14" s="485" t="s">
        <v>509</v>
      </c>
    </row>
    <row r="15" spans="1:10" ht="61.15" customHeight="1">
      <c r="A15" s="743" t="s">
        <v>508</v>
      </c>
      <c r="B15" s="743"/>
      <c r="C15" s="743"/>
      <c r="D15" s="743"/>
      <c r="E15" s="518"/>
    </row>
    <row r="16" spans="1:10" ht="22.15" customHeight="1">
      <c r="A16" s="517"/>
      <c r="B16" s="517"/>
      <c r="C16" s="517"/>
      <c r="D16" s="517"/>
      <c r="E16" s="518"/>
    </row>
    <row r="17" spans="1:10">
      <c r="B17" s="281" t="s">
        <v>401</v>
      </c>
    </row>
    <row r="18" spans="1:10">
      <c r="A18" s="740" t="s">
        <v>400</v>
      </c>
      <c r="B18" s="744">
        <v>2023</v>
      </c>
      <c r="C18" s="746"/>
      <c r="D18" s="747"/>
      <c r="E18" s="363"/>
    </row>
    <row r="19" spans="1:10">
      <c r="A19" s="740"/>
      <c r="B19" s="745"/>
      <c r="C19" s="746"/>
      <c r="D19" s="747"/>
      <c r="E19" s="363"/>
    </row>
    <row r="20" spans="1:10">
      <c r="A20" s="289">
        <v>1</v>
      </c>
      <c r="B20" s="519">
        <v>2</v>
      </c>
      <c r="C20" s="520"/>
      <c r="D20" s="37"/>
      <c r="E20" s="521"/>
    </row>
    <row r="21" spans="1:10">
      <c r="A21" s="290" t="s">
        <v>72</v>
      </c>
      <c r="B21" s="522">
        <f>SUM(B22:B26)</f>
        <v>1445.7</v>
      </c>
      <c r="C21" s="523"/>
      <c r="D21" s="524"/>
      <c r="E21" s="364"/>
      <c r="H21" s="281"/>
      <c r="I21" s="281"/>
      <c r="J21" s="285"/>
    </row>
    <row r="22" spans="1:10">
      <c r="A22" s="284" t="s">
        <v>73</v>
      </c>
      <c r="B22" s="525">
        <v>250</v>
      </c>
      <c r="C22" s="526"/>
      <c r="D22" s="527"/>
      <c r="E22" s="528"/>
      <c r="I22" s="286"/>
      <c r="J22" s="287"/>
    </row>
    <row r="23" spans="1:10">
      <c r="A23" s="35" t="s">
        <v>74</v>
      </c>
      <c r="B23" s="525">
        <f>200-54.3</f>
        <v>145.69999999999999</v>
      </c>
      <c r="C23" s="526"/>
      <c r="D23" s="527"/>
      <c r="E23" s="528"/>
      <c r="I23" s="286"/>
      <c r="J23" s="287"/>
    </row>
    <row r="24" spans="1:10">
      <c r="A24" s="35" t="s">
        <v>75</v>
      </c>
      <c r="B24" s="525">
        <v>250</v>
      </c>
      <c r="C24" s="526"/>
      <c r="D24" s="527"/>
      <c r="E24" s="528"/>
      <c r="I24" s="286"/>
      <c r="J24" s="287"/>
    </row>
    <row r="25" spans="1:10">
      <c r="A25" s="35" t="s">
        <v>76</v>
      </c>
      <c r="B25" s="525">
        <v>400</v>
      </c>
      <c r="C25" s="526"/>
      <c r="D25" s="527"/>
      <c r="E25" s="528"/>
      <c r="I25" s="286"/>
      <c r="J25" s="287"/>
    </row>
    <row r="26" spans="1:10">
      <c r="A26" s="35" t="s">
        <v>77</v>
      </c>
      <c r="B26" s="525">
        <v>400</v>
      </c>
      <c r="C26" s="526"/>
      <c r="D26" s="527"/>
      <c r="E26" s="529"/>
      <c r="I26" s="286"/>
      <c r="J26" s="287"/>
    </row>
    <row r="27" spans="1:10" ht="22.9" customHeight="1">
      <c r="A27" s="280"/>
      <c r="C27" s="434"/>
      <c r="D27" s="485" t="s">
        <v>374</v>
      </c>
      <c r="E27" s="434"/>
      <c r="G27" s="282">
        <v>1751.8</v>
      </c>
      <c r="H27" s="282">
        <v>1777.3</v>
      </c>
      <c r="I27" s="282">
        <v>1884.9</v>
      </c>
    </row>
    <row r="28" spans="1:10" ht="173.45" customHeight="1">
      <c r="A28" s="742" t="s">
        <v>507</v>
      </c>
      <c r="B28" s="742"/>
      <c r="C28" s="742"/>
      <c r="D28" s="742"/>
      <c r="E28" s="366"/>
    </row>
    <row r="29" spans="1:10">
      <c r="A29" s="283"/>
      <c r="B29" s="37"/>
      <c r="C29" s="37"/>
      <c r="D29" s="484" t="s">
        <v>99</v>
      </c>
      <c r="E29" s="367"/>
    </row>
    <row r="30" spans="1:10">
      <c r="A30" s="740" t="s">
        <v>379</v>
      </c>
      <c r="B30" s="741" t="s">
        <v>104</v>
      </c>
      <c r="C30" s="741"/>
      <c r="D30" s="741"/>
      <c r="E30" s="360"/>
    </row>
    <row r="31" spans="1:10">
      <c r="A31" s="740"/>
      <c r="B31" s="483" t="s">
        <v>376</v>
      </c>
      <c r="C31" s="483" t="s">
        <v>377</v>
      </c>
      <c r="D31" s="483" t="s">
        <v>407</v>
      </c>
      <c r="E31" s="360"/>
      <c r="F31" s="550">
        <v>59.75</v>
      </c>
    </row>
    <row r="32" spans="1:10">
      <c r="A32" s="32">
        <v>1</v>
      </c>
      <c r="B32" s="32">
        <v>2</v>
      </c>
      <c r="C32" s="32">
        <v>3</v>
      </c>
      <c r="D32" s="32">
        <v>4</v>
      </c>
      <c r="E32" s="367"/>
    </row>
    <row r="33" spans="1:13">
      <c r="A33" s="35" t="s">
        <v>73</v>
      </c>
      <c r="B33" s="551">
        <f>368.4+54.1</f>
        <v>422.5</v>
      </c>
      <c r="C33" s="289">
        <v>402.4</v>
      </c>
      <c r="D33" s="289">
        <v>434.1</v>
      </c>
      <c r="E33" s="380"/>
      <c r="F33" s="284">
        <v>12</v>
      </c>
      <c r="G33" s="282">
        <f>G38/F31*F33</f>
        <v>368.45523012552297</v>
      </c>
      <c r="H33" s="282">
        <f>H38/F31*F33</f>
        <v>402.37656903765685</v>
      </c>
      <c r="I33" s="282">
        <f>I38/F31*F33</f>
        <v>434.10878661087861</v>
      </c>
      <c r="J33" s="384">
        <v>461.7</v>
      </c>
      <c r="K33" s="287">
        <v>359.1</v>
      </c>
      <c r="L33" s="282">
        <v>380.9</v>
      </c>
      <c r="M33" s="282">
        <v>396.1</v>
      </c>
    </row>
    <row r="34" spans="1:13">
      <c r="A34" s="35" t="s">
        <v>74</v>
      </c>
      <c r="B34" s="551">
        <f>551.2+81</f>
        <v>632.20000000000005</v>
      </c>
      <c r="C34" s="289">
        <v>601.9</v>
      </c>
      <c r="D34" s="289">
        <v>649.4</v>
      </c>
      <c r="E34" s="380"/>
      <c r="F34" s="284">
        <v>17.95</v>
      </c>
      <c r="G34" s="282">
        <f>G38/F31*F34</f>
        <v>551.14761506276147</v>
      </c>
      <c r="H34" s="282">
        <f>H38/F31*F34</f>
        <v>601.88828451882841</v>
      </c>
      <c r="I34" s="385">
        <f>I38/F31*F34</f>
        <v>649.35439330543932</v>
      </c>
      <c r="J34" s="384">
        <v>690.6</v>
      </c>
      <c r="K34" s="287">
        <v>537.20000000000005</v>
      </c>
      <c r="L34" s="282">
        <v>569.79999999999995</v>
      </c>
      <c r="M34" s="282">
        <v>592.6</v>
      </c>
    </row>
    <row r="35" spans="1:13">
      <c r="A35" s="35" t="s">
        <v>75</v>
      </c>
      <c r="B35" s="551">
        <f>274.2+40.3</f>
        <v>314.5</v>
      </c>
      <c r="C35" s="289">
        <v>299.39999999999998</v>
      </c>
      <c r="D35" s="289">
        <v>323</v>
      </c>
      <c r="E35" s="380"/>
      <c r="F35" s="284">
        <v>8.93</v>
      </c>
      <c r="G35" s="282">
        <f>G38/F31*F35</f>
        <v>274.19210041841001</v>
      </c>
      <c r="H35" s="282">
        <f>H38/F31*F35</f>
        <v>299.43523012552299</v>
      </c>
      <c r="I35" s="385">
        <f>I38/F31*F35</f>
        <v>323.04928870292883</v>
      </c>
      <c r="J35" s="384">
        <v>280.8</v>
      </c>
      <c r="K35" s="287">
        <v>267.3</v>
      </c>
      <c r="L35" s="282">
        <v>283.39999999999998</v>
      </c>
      <c r="M35" s="282">
        <v>294.8</v>
      </c>
    </row>
    <row r="36" spans="1:13">
      <c r="A36" s="35" t="s">
        <v>76</v>
      </c>
      <c r="B36" s="551">
        <f>269.6+39.6</f>
        <v>309.20000000000005</v>
      </c>
      <c r="C36" s="289">
        <v>294.39999999999998</v>
      </c>
      <c r="D36" s="289">
        <v>317.60000000000002</v>
      </c>
      <c r="E36" s="380"/>
      <c r="F36" s="284">
        <v>8.7799999999999994</v>
      </c>
      <c r="G36" s="282">
        <f>G38/F31*F36</f>
        <v>269.58641004184096</v>
      </c>
      <c r="H36" s="282">
        <f>H38/F31*F36</f>
        <v>294.40552301255224</v>
      </c>
      <c r="I36" s="385">
        <f>I38/F31*F36</f>
        <v>317.62292887029287</v>
      </c>
      <c r="J36" s="384">
        <v>337.8</v>
      </c>
      <c r="K36" s="287">
        <v>262.8</v>
      </c>
      <c r="L36" s="282">
        <v>278.7</v>
      </c>
      <c r="M36" s="282">
        <v>289.8</v>
      </c>
    </row>
    <row r="37" spans="1:13">
      <c r="A37" s="35" t="s">
        <v>77</v>
      </c>
      <c r="B37" s="551">
        <f>371.2+54.6</f>
        <v>425.8</v>
      </c>
      <c r="C37" s="289">
        <v>405.4</v>
      </c>
      <c r="D37" s="289">
        <v>437.4</v>
      </c>
      <c r="E37" s="380"/>
      <c r="F37" s="284">
        <v>12.09</v>
      </c>
      <c r="G37" s="282">
        <f>G38/F31*F37</f>
        <v>371.21864435146438</v>
      </c>
      <c r="H37" s="482">
        <f>H38/F31*F37</f>
        <v>405.39439330543928</v>
      </c>
      <c r="I37" s="385">
        <f>I38/F31*F37</f>
        <v>437.3646025104602</v>
      </c>
      <c r="J37" s="384">
        <v>407.8</v>
      </c>
      <c r="K37" s="287">
        <v>361.8</v>
      </c>
      <c r="L37" s="282">
        <v>383.7</v>
      </c>
      <c r="M37" s="282">
        <v>399.1</v>
      </c>
    </row>
    <row r="38" spans="1:13">
      <c r="A38" s="53" t="s">
        <v>72</v>
      </c>
      <c r="B38" s="561">
        <f>SUM(B33:B37)</f>
        <v>2104.2000000000003</v>
      </c>
      <c r="C38" s="584">
        <f>SUM(C33:C37)</f>
        <v>2003.5</v>
      </c>
      <c r="D38" s="585">
        <f>SUM(D33:D37)</f>
        <v>2161.5</v>
      </c>
      <c r="E38" s="368"/>
      <c r="F38" s="284" t="e">
        <f>F39+#REF!+#REF!+#REF!+#REF!</f>
        <v>#REF!</v>
      </c>
      <c r="G38" s="284">
        <v>1834.6</v>
      </c>
      <c r="H38" s="284">
        <v>2003.5</v>
      </c>
      <c r="I38" s="383">
        <v>2161.5</v>
      </c>
      <c r="J38" s="383" t="e">
        <f>J39+#REF!+#REF!+#REF!+#REF!</f>
        <v>#REF!</v>
      </c>
      <c r="K38" s="285"/>
    </row>
    <row r="39" spans="1:13">
      <c r="A39" s="288"/>
      <c r="B39" s="195"/>
      <c r="C39" s="195"/>
      <c r="D39" s="195"/>
      <c r="E39" s="369"/>
    </row>
    <row r="40" spans="1:13">
      <c r="A40" s="288"/>
      <c r="B40" s="195"/>
      <c r="C40" s="574"/>
      <c r="D40" s="575" t="s">
        <v>500</v>
      </c>
      <c r="E40" s="369"/>
    </row>
    <row r="41" spans="1:13" ht="95.45" customHeight="1">
      <c r="A41" s="697" t="s">
        <v>506</v>
      </c>
      <c r="B41" s="697"/>
      <c r="C41" s="697"/>
      <c r="D41" s="697"/>
      <c r="E41" s="576"/>
    </row>
    <row r="42" spans="1:13" ht="19.149999999999999" customHeight="1">
      <c r="A42" s="559"/>
      <c r="B42" s="559"/>
      <c r="C42" s="484"/>
      <c r="D42" s="577" t="s">
        <v>99</v>
      </c>
      <c r="E42" s="578"/>
    </row>
    <row r="43" spans="1:13">
      <c r="A43" s="740" t="s">
        <v>379</v>
      </c>
      <c r="B43" s="739" t="s">
        <v>104</v>
      </c>
      <c r="C43" s="739"/>
      <c r="D43" s="739"/>
      <c r="E43" s="367"/>
    </row>
    <row r="44" spans="1:13">
      <c r="A44" s="740"/>
      <c r="B44" s="483" t="s">
        <v>376</v>
      </c>
      <c r="C44" s="483" t="s">
        <v>377</v>
      </c>
      <c r="D44" s="483" t="s">
        <v>407</v>
      </c>
      <c r="E44" s="367"/>
    </row>
    <row r="45" spans="1:13">
      <c r="A45" s="289">
        <v>1</v>
      </c>
      <c r="B45" s="289">
        <v>2</v>
      </c>
      <c r="C45" s="289">
        <v>3</v>
      </c>
      <c r="D45" s="289">
        <v>4</v>
      </c>
      <c r="E45" s="367"/>
    </row>
    <row r="46" spans="1:13">
      <c r="A46" s="284" t="s">
        <v>73</v>
      </c>
      <c r="B46" s="579">
        <v>30</v>
      </c>
      <c r="C46" s="579">
        <v>30</v>
      </c>
      <c r="D46" s="579">
        <v>30</v>
      </c>
      <c r="E46" s="367"/>
    </row>
    <row r="47" spans="1:13">
      <c r="A47" s="35" t="s">
        <v>74</v>
      </c>
      <c r="B47" s="579">
        <v>30</v>
      </c>
      <c r="C47" s="579">
        <v>30</v>
      </c>
      <c r="D47" s="579">
        <v>30</v>
      </c>
      <c r="E47" s="367"/>
    </row>
    <row r="48" spans="1:13">
      <c r="A48" s="35" t="s">
        <v>75</v>
      </c>
      <c r="B48" s="579">
        <v>30</v>
      </c>
      <c r="C48" s="579">
        <v>30</v>
      </c>
      <c r="D48" s="579">
        <v>30</v>
      </c>
      <c r="E48" s="367"/>
    </row>
    <row r="49" spans="1:5">
      <c r="A49" s="35" t="s">
        <v>76</v>
      </c>
      <c r="B49" s="579">
        <v>30</v>
      </c>
      <c r="C49" s="579">
        <v>30</v>
      </c>
      <c r="D49" s="579">
        <v>30</v>
      </c>
      <c r="E49" s="367"/>
    </row>
    <row r="50" spans="1:5">
      <c r="A50" s="35" t="s">
        <v>77</v>
      </c>
      <c r="B50" s="579">
        <v>30</v>
      </c>
      <c r="C50" s="579">
        <v>30</v>
      </c>
      <c r="D50" s="579">
        <v>30</v>
      </c>
      <c r="E50" s="367"/>
    </row>
    <row r="51" spans="1:5">
      <c r="A51" s="290" t="s">
        <v>72</v>
      </c>
      <c r="B51" s="379">
        <f>SUM(B46:B50)</f>
        <v>150</v>
      </c>
      <c r="C51" s="379">
        <f>SUM(C46:C50)</f>
        <v>150</v>
      </c>
      <c r="D51" s="379">
        <f>SUM(D46:D50)</f>
        <v>150</v>
      </c>
      <c r="E51" s="367"/>
    </row>
    <row r="53" spans="1:5">
      <c r="A53" s="288"/>
      <c r="B53" s="195"/>
      <c r="C53" s="574"/>
      <c r="D53" s="575" t="s">
        <v>505</v>
      </c>
      <c r="E53" s="369"/>
    </row>
    <row r="54" spans="1:5" ht="106.15" customHeight="1">
      <c r="A54" s="697" t="s">
        <v>517</v>
      </c>
      <c r="B54" s="697"/>
      <c r="C54" s="697"/>
      <c r="D54" s="697"/>
      <c r="E54" s="576"/>
    </row>
    <row r="55" spans="1:5" ht="19.149999999999999" customHeight="1">
      <c r="A55" s="559"/>
      <c r="B55" s="559"/>
      <c r="C55" s="484"/>
      <c r="D55" s="577" t="s">
        <v>99</v>
      </c>
      <c r="E55" s="578"/>
    </row>
    <row r="56" spans="1:5">
      <c r="A56" s="740" t="s">
        <v>379</v>
      </c>
      <c r="B56" s="739" t="s">
        <v>104</v>
      </c>
      <c r="C56" s="739"/>
      <c r="D56" s="739"/>
      <c r="E56" s="367"/>
    </row>
    <row r="57" spans="1:5">
      <c r="A57" s="740"/>
      <c r="B57" s="483" t="s">
        <v>376</v>
      </c>
      <c r="C57" s="483" t="s">
        <v>377</v>
      </c>
      <c r="D57" s="483" t="s">
        <v>407</v>
      </c>
      <c r="E57" s="367"/>
    </row>
    <row r="58" spans="1:5">
      <c r="A58" s="289">
        <v>1</v>
      </c>
      <c r="B58" s="289">
        <v>2</v>
      </c>
      <c r="C58" s="289">
        <v>3</v>
      </c>
      <c r="D58" s="289">
        <v>4</v>
      </c>
      <c r="E58" s="367"/>
    </row>
    <row r="59" spans="1:5">
      <c r="A59" s="284" t="s">
        <v>74</v>
      </c>
      <c r="B59" s="579">
        <v>250</v>
      </c>
      <c r="C59" s="586">
        <v>0</v>
      </c>
      <c r="D59" s="586">
        <v>0</v>
      </c>
      <c r="E59" s="367"/>
    </row>
  </sheetData>
  <mergeCells count="18">
    <mergeCell ref="C3:D3"/>
    <mergeCell ref="A54:D54"/>
    <mergeCell ref="A56:A57"/>
    <mergeCell ref="B56:D56"/>
    <mergeCell ref="A15:D15"/>
    <mergeCell ref="A18:A19"/>
    <mergeCell ref="B18:B19"/>
    <mergeCell ref="C18:C19"/>
    <mergeCell ref="D18:D19"/>
    <mergeCell ref="A5:D5"/>
    <mergeCell ref="B8:D8"/>
    <mergeCell ref="A8:A9"/>
    <mergeCell ref="A41:D41"/>
    <mergeCell ref="A43:A44"/>
    <mergeCell ref="B43:D43"/>
    <mergeCell ref="B30:D30"/>
    <mergeCell ref="A28:D28"/>
    <mergeCell ref="A30:A31"/>
  </mergeCells>
  <phoneticPr fontId="0" type="noConversion"/>
  <conditionalFormatting sqref="E33:E37 B11:E11 B22:E25 B26:D26">
    <cfRule type="expression" dxfId="5" priority="8" stopIfTrue="1">
      <formula>RIGHT(#REF!,2)="00"</formula>
    </cfRule>
  </conditionalFormatting>
  <conditionalFormatting sqref="B46:D50">
    <cfRule type="expression" dxfId="4" priority="2" stopIfTrue="1">
      <formula>RIGHT(#REF!,2)="00"</formula>
    </cfRule>
  </conditionalFormatting>
  <conditionalFormatting sqref="B59:D59">
    <cfRule type="expression" dxfId="3" priority="1" stopIfTrue="1">
      <formula>RIGHT(#REF!,2)="00"</formula>
    </cfRule>
  </conditionalFormatting>
  <pageMargins left="0.7" right="0.7" top="0.75" bottom="0.75" header="0.3" footer="0.3"/>
  <pageSetup paperSize="9" scale="41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J38"/>
  <sheetViews>
    <sheetView tabSelected="1" view="pageBreakPreview" topLeftCell="A19" zoomScale="60" zoomScaleNormal="55" workbookViewId="0">
      <selection activeCell="B26" sqref="B26"/>
    </sheetView>
  </sheetViews>
  <sheetFormatPr defaultRowHeight="12.75"/>
  <cols>
    <col min="1" max="1" width="52.42578125" style="61" customWidth="1"/>
    <col min="2" max="2" width="113.28515625" style="61" customWidth="1"/>
    <col min="3" max="4" width="26.42578125" style="61" customWidth="1"/>
    <col min="5" max="5" width="23.5703125" style="61" customWidth="1"/>
    <col min="6" max="6" width="35.85546875" style="370" customWidth="1"/>
    <col min="7" max="7" width="20.28515625" style="61" customWidth="1"/>
    <col min="8" max="8" width="16.7109375" style="61" customWidth="1"/>
    <col min="9" max="9" width="21.85546875" style="61" customWidth="1"/>
    <col min="10" max="16384" width="9.140625" style="61"/>
  </cols>
  <sheetData>
    <row r="1" spans="1:7" ht="51.6" customHeight="1">
      <c r="B1" s="432"/>
      <c r="C1" s="751" t="s">
        <v>381</v>
      </c>
      <c r="D1" s="751"/>
      <c r="E1" s="751"/>
      <c r="F1" s="306"/>
    </row>
    <row r="2" spans="1:7" ht="124.15" customHeight="1">
      <c r="A2" s="62"/>
      <c r="B2" s="63"/>
      <c r="C2" s="750" t="s">
        <v>408</v>
      </c>
      <c r="D2" s="750"/>
      <c r="E2" s="750"/>
      <c r="F2" s="378"/>
      <c r="G2" s="378"/>
    </row>
    <row r="3" spans="1:7" ht="13.15" customHeight="1">
      <c r="A3" s="749" t="s">
        <v>454</v>
      </c>
      <c r="B3" s="749"/>
      <c r="C3" s="749"/>
      <c r="D3" s="749"/>
      <c r="E3" s="749"/>
    </row>
    <row r="4" spans="1:7" ht="13.15" customHeight="1">
      <c r="A4" s="749"/>
      <c r="B4" s="749"/>
      <c r="C4" s="749"/>
      <c r="D4" s="749"/>
      <c r="E4" s="749"/>
    </row>
    <row r="5" spans="1:7" ht="73.900000000000006" customHeight="1">
      <c r="A5" s="749"/>
      <c r="B5" s="749"/>
      <c r="C5" s="749"/>
      <c r="D5" s="749"/>
      <c r="E5" s="749"/>
      <c r="F5" s="371"/>
    </row>
    <row r="6" spans="1:7" ht="15.75">
      <c r="A6" s="64"/>
      <c r="B6" s="64"/>
      <c r="C6" s="65"/>
    </row>
    <row r="7" spans="1:7" ht="37.15" customHeight="1">
      <c r="A7" s="752" t="s">
        <v>247</v>
      </c>
      <c r="B7" s="753" t="s">
        <v>375</v>
      </c>
      <c r="C7" s="754" t="s">
        <v>380</v>
      </c>
      <c r="D7" s="754"/>
      <c r="E7" s="754"/>
    </row>
    <row r="8" spans="1:7" s="66" customFormat="1" ht="138.6" customHeight="1">
      <c r="A8" s="752"/>
      <c r="B8" s="753"/>
      <c r="C8" s="491" t="s">
        <v>376</v>
      </c>
      <c r="D8" s="491" t="s">
        <v>377</v>
      </c>
      <c r="E8" s="491" t="s">
        <v>407</v>
      </c>
      <c r="F8" s="372"/>
    </row>
    <row r="9" spans="1:7" s="69" customFormat="1" ht="28.15" customHeight="1">
      <c r="A9" s="67" t="s">
        <v>112</v>
      </c>
      <c r="B9" s="68" t="s">
        <v>113</v>
      </c>
      <c r="C9" s="102">
        <v>3</v>
      </c>
      <c r="D9" s="102">
        <v>4</v>
      </c>
      <c r="E9" s="102">
        <v>5</v>
      </c>
      <c r="F9" s="373"/>
    </row>
    <row r="10" spans="1:7" s="69" customFormat="1" ht="44.45" customHeight="1">
      <c r="A10" s="72" t="s">
        <v>259</v>
      </c>
      <c r="B10" s="97" t="s">
        <v>260</v>
      </c>
      <c r="C10" s="101">
        <f>C11+C21+C13+C17</f>
        <v>1505.3163900000509</v>
      </c>
      <c r="D10" s="101">
        <f>D11+D21+D13+D17</f>
        <v>-410.69857000000945</v>
      </c>
      <c r="E10" s="101">
        <f>E11+E21+E13+E17</f>
        <v>-547.64000000002602</v>
      </c>
      <c r="F10" s="373"/>
    </row>
    <row r="11" spans="1:7" s="69" customFormat="1" ht="44.45" customHeight="1">
      <c r="A11" s="72" t="s">
        <v>248</v>
      </c>
      <c r="B11" s="73" t="s">
        <v>246</v>
      </c>
      <c r="C11" s="298">
        <f>SUM(C12)</f>
        <v>0</v>
      </c>
      <c r="D11" s="70">
        <f>SUM(D12)</f>
        <v>0</v>
      </c>
      <c r="E11" s="70">
        <f>SUM(E12)</f>
        <v>0</v>
      </c>
      <c r="F11" s="373"/>
    </row>
    <row r="12" spans="1:7" s="69" customFormat="1" ht="75.599999999999994" customHeight="1">
      <c r="A12" s="72" t="s">
        <v>249</v>
      </c>
      <c r="B12" s="74" t="s">
        <v>346</v>
      </c>
      <c r="C12" s="298">
        <v>0</v>
      </c>
      <c r="D12" s="70">
        <v>0</v>
      </c>
      <c r="E12" s="70">
        <v>0</v>
      </c>
      <c r="F12" s="373"/>
    </row>
    <row r="13" spans="1:7" s="69" customFormat="1" ht="63" customHeight="1">
      <c r="A13" s="75" t="s">
        <v>51</v>
      </c>
      <c r="B13" s="98" t="s">
        <v>50</v>
      </c>
      <c r="C13" s="298">
        <f t="shared" ref="C13:E14" si="0">C14</f>
        <v>-672.56200000000001</v>
      </c>
      <c r="D13" s="70">
        <f t="shared" si="0"/>
        <v>-1008.8440000000001</v>
      </c>
      <c r="E13" s="70">
        <f t="shared" si="0"/>
        <v>-1345.125</v>
      </c>
      <c r="F13" s="373"/>
    </row>
    <row r="14" spans="1:7" s="69" customFormat="1" ht="57" customHeight="1">
      <c r="A14" s="75" t="s">
        <v>52</v>
      </c>
      <c r="B14" s="98" t="s">
        <v>49</v>
      </c>
      <c r="C14" s="298">
        <f t="shared" si="0"/>
        <v>-672.56200000000001</v>
      </c>
      <c r="D14" s="70">
        <f t="shared" si="0"/>
        <v>-1008.8440000000001</v>
      </c>
      <c r="E14" s="70">
        <f t="shared" si="0"/>
        <v>-1345.125</v>
      </c>
      <c r="F14" s="373"/>
    </row>
    <row r="15" spans="1:7" s="69" customFormat="1" ht="82.9" customHeight="1">
      <c r="A15" s="246" t="s">
        <v>53</v>
      </c>
      <c r="B15" s="76" t="s">
        <v>47</v>
      </c>
      <c r="C15" s="298">
        <f>SUM(C16)</f>
        <v>-672.56200000000001</v>
      </c>
      <c r="D15" s="70">
        <f>SUM(D16)</f>
        <v>-1008.8440000000001</v>
      </c>
      <c r="E15" s="70">
        <f>SUM(E16)</f>
        <v>-1345.125</v>
      </c>
      <c r="F15" s="373"/>
    </row>
    <row r="16" spans="1:7" s="69" customFormat="1" ht="77.45" customHeight="1">
      <c r="A16" s="75" t="s">
        <v>54</v>
      </c>
      <c r="B16" s="88" t="s">
        <v>48</v>
      </c>
      <c r="C16" s="296">
        <v>-672.56200000000001</v>
      </c>
      <c r="D16" s="296">
        <v>-1008.8440000000001</v>
      </c>
      <c r="E16" s="296">
        <v>-1345.125</v>
      </c>
      <c r="F16" s="373"/>
    </row>
    <row r="17" spans="1:10" s="69" customFormat="1" ht="48" customHeight="1">
      <c r="A17" s="86" t="s">
        <v>80</v>
      </c>
      <c r="B17" s="297" t="s">
        <v>86</v>
      </c>
      <c r="C17" s="300">
        <f t="shared" ref="C17:E19" si="1">C18</f>
        <v>437.22487000000001</v>
      </c>
      <c r="D17" s="71">
        <f t="shared" si="1"/>
        <v>598.11351999999999</v>
      </c>
      <c r="E17" s="71">
        <f t="shared" si="1"/>
        <v>797.48469</v>
      </c>
      <c r="F17" s="373"/>
    </row>
    <row r="18" spans="1:10" s="69" customFormat="1" ht="57.6" customHeight="1">
      <c r="A18" s="86" t="s">
        <v>81</v>
      </c>
      <c r="B18" s="297" t="s">
        <v>84</v>
      </c>
      <c r="C18" s="300">
        <f t="shared" si="1"/>
        <v>437.22487000000001</v>
      </c>
      <c r="D18" s="71">
        <f t="shared" si="1"/>
        <v>598.11351999999999</v>
      </c>
      <c r="E18" s="71">
        <f t="shared" si="1"/>
        <v>797.48469</v>
      </c>
      <c r="F18" s="373"/>
    </row>
    <row r="19" spans="1:10" s="69" customFormat="1" ht="77.45" customHeight="1">
      <c r="A19" s="295" t="s">
        <v>82</v>
      </c>
      <c r="B19" s="297" t="s">
        <v>85</v>
      </c>
      <c r="C19" s="300">
        <f t="shared" si="1"/>
        <v>437.22487000000001</v>
      </c>
      <c r="D19" s="71">
        <f t="shared" si="1"/>
        <v>598.11351999999999</v>
      </c>
      <c r="E19" s="71">
        <f t="shared" si="1"/>
        <v>797.48469</v>
      </c>
      <c r="F19" s="373"/>
    </row>
    <row r="20" spans="1:10" s="69" customFormat="1" ht="102.6" customHeight="1">
      <c r="A20" s="295" t="s">
        <v>83</v>
      </c>
      <c r="B20" s="297" t="s">
        <v>347</v>
      </c>
      <c r="C20" s="71">
        <v>437.22487000000001</v>
      </c>
      <c r="D20" s="71">
        <v>598.11351999999999</v>
      </c>
      <c r="E20" s="71">
        <v>797.48469</v>
      </c>
      <c r="F20" s="373"/>
    </row>
    <row r="21" spans="1:10" s="69" customFormat="1" ht="40.9" customHeight="1">
      <c r="A21" s="86" t="s">
        <v>55</v>
      </c>
      <c r="B21" s="89" t="s">
        <v>250</v>
      </c>
      <c r="C21" s="299">
        <f>C24+C25</f>
        <v>1740.6535200000508</v>
      </c>
      <c r="D21" s="87">
        <f>D24+D25</f>
        <v>3.1909999990602955E-2</v>
      </c>
      <c r="E21" s="87">
        <f>E24+E25</f>
        <v>3.0999997397884727E-4</v>
      </c>
      <c r="F21" s="373"/>
    </row>
    <row r="22" spans="1:10" s="78" customFormat="1" ht="40.15" customHeight="1">
      <c r="A22" s="77" t="s">
        <v>56</v>
      </c>
      <c r="B22" s="92" t="s">
        <v>251</v>
      </c>
      <c r="C22" s="71">
        <f t="shared" ref="C22:E23" si="2">SUM(C23)</f>
        <v>-154553.84858999998</v>
      </c>
      <c r="D22" s="71">
        <f t="shared" si="2"/>
        <v>-139547.20566000004</v>
      </c>
      <c r="E22" s="71">
        <f t="shared" si="2"/>
        <v>-136874.44869000002</v>
      </c>
      <c r="F22" s="374"/>
    </row>
    <row r="23" spans="1:10" s="66" customFormat="1" ht="37.15" customHeight="1">
      <c r="A23" s="75" t="s">
        <v>57</v>
      </c>
      <c r="B23" s="93" t="s">
        <v>252</v>
      </c>
      <c r="C23" s="79">
        <f t="shared" si="2"/>
        <v>-154553.84858999998</v>
      </c>
      <c r="D23" s="79">
        <f t="shared" si="2"/>
        <v>-139547.20566000004</v>
      </c>
      <c r="E23" s="79">
        <f t="shared" si="2"/>
        <v>-136874.44869000002</v>
      </c>
      <c r="F23" s="372"/>
    </row>
    <row r="24" spans="1:10" s="66" customFormat="1" ht="58.15" customHeight="1">
      <c r="A24" s="75" t="s">
        <v>58</v>
      </c>
      <c r="B24" s="93" t="s">
        <v>68</v>
      </c>
      <c r="C24" s="79">
        <f>-(32699.3+46.4+9.6+'Прил 2'!C8+C20)</f>
        <v>-154553.84858999998</v>
      </c>
      <c r="D24" s="79">
        <f>-(37403.5+107+'Прил 2'!D8+D20)</f>
        <v>-139547.20566000004</v>
      </c>
      <c r="E24" s="79">
        <f>-(39600.9+189.1+'Прил 2'!E8+E20)</f>
        <v>-136874.44869000002</v>
      </c>
      <c r="F24" s="372" t="s">
        <v>257</v>
      </c>
    </row>
    <row r="25" spans="1:10" s="78" customFormat="1" ht="43.15" customHeight="1">
      <c r="A25" s="77" t="s">
        <v>59</v>
      </c>
      <c r="B25" s="94" t="s">
        <v>253</v>
      </c>
      <c r="C25" s="71">
        <f t="shared" ref="C25:E26" si="3">SUM(C26)</f>
        <v>156294.50211000003</v>
      </c>
      <c r="D25" s="71">
        <f t="shared" si="3"/>
        <v>139547.23757000003</v>
      </c>
      <c r="E25" s="71">
        <f t="shared" si="3"/>
        <v>136874.44899999999</v>
      </c>
      <c r="F25" s="374"/>
      <c r="G25" s="78">
        <v>108498.24429</v>
      </c>
      <c r="H25" s="78">
        <v>96262.97600000001</v>
      </c>
      <c r="I25" s="78">
        <v>94966.299999999988</v>
      </c>
    </row>
    <row r="26" spans="1:10" s="66" customFormat="1" ht="47.45" customHeight="1">
      <c r="A26" s="80" t="s">
        <v>60</v>
      </c>
      <c r="B26" s="95" t="s">
        <v>254</v>
      </c>
      <c r="C26" s="79">
        <f t="shared" si="3"/>
        <v>156294.50211000003</v>
      </c>
      <c r="D26" s="79">
        <f t="shared" si="3"/>
        <v>139547.23757000003</v>
      </c>
      <c r="E26" s="79">
        <f t="shared" si="3"/>
        <v>136874.44899999999</v>
      </c>
      <c r="F26" s="372"/>
    </row>
    <row r="27" spans="1:10" s="66" customFormat="1" ht="56.45" customHeight="1">
      <c r="A27" s="81" t="s">
        <v>61</v>
      </c>
      <c r="B27" s="96" t="s">
        <v>69</v>
      </c>
      <c r="C27" s="509">
        <f>'прил 3'!J8-C16</f>
        <v>156294.50211000003</v>
      </c>
      <c r="D27" s="79">
        <f>'прил 3'!K8-D16</f>
        <v>139547.23757000003</v>
      </c>
      <c r="E27" s="79">
        <f>'прил 3'!L8-E16</f>
        <v>136874.44899999999</v>
      </c>
      <c r="F27" s="372"/>
      <c r="G27" s="85">
        <v>107236.35049999997</v>
      </c>
      <c r="H27" s="85">
        <v>93514.824999999997</v>
      </c>
      <c r="I27" s="85">
        <v>96164.1</v>
      </c>
      <c r="J27" s="66" t="s">
        <v>258</v>
      </c>
    </row>
    <row r="28" spans="1:10" s="66" customFormat="1" ht="56.45" customHeight="1">
      <c r="A28" s="91" t="s">
        <v>259</v>
      </c>
      <c r="B28" s="90" t="s">
        <v>256</v>
      </c>
      <c r="C28" s="79">
        <f>C10</f>
        <v>1505.3163900000509</v>
      </c>
      <c r="D28" s="509">
        <f>D10</f>
        <v>-410.69857000000945</v>
      </c>
      <c r="E28" s="509">
        <f>E10</f>
        <v>-547.64000000002602</v>
      </c>
      <c r="F28" s="372"/>
    </row>
    <row r="29" spans="1:10" ht="37.15" customHeight="1">
      <c r="A29" s="82"/>
      <c r="B29" s="83" t="s">
        <v>255</v>
      </c>
      <c r="C29" s="84"/>
      <c r="D29" s="79"/>
      <c r="E29" s="79"/>
      <c r="G29" s="100">
        <f>G27-C27</f>
        <v>-49058.151610000059</v>
      </c>
      <c r="H29" s="100">
        <f>H27-D27</f>
        <v>-46032.41257000003</v>
      </c>
      <c r="I29" s="100">
        <f>I27-E27</f>
        <v>-40710.348999999987</v>
      </c>
      <c r="J29" s="100"/>
    </row>
    <row r="32" spans="1:10" ht="44.45" customHeight="1">
      <c r="B32" s="534" t="s">
        <v>405</v>
      </c>
      <c r="C32" s="460">
        <v>32755.3</v>
      </c>
      <c r="D32" s="460">
        <f>37403.5+107</f>
        <v>37510.5</v>
      </c>
      <c r="E32" s="460">
        <v>39790</v>
      </c>
    </row>
    <row r="33" spans="3:6" ht="20.25">
      <c r="C33" s="461"/>
      <c r="D33" s="462"/>
      <c r="E33" s="462"/>
    </row>
    <row r="34" spans="3:6" ht="27.75">
      <c r="C34" s="463">
        <v>121361.32371999999</v>
      </c>
      <c r="D34" s="463">
        <v>101438.59214000001</v>
      </c>
      <c r="E34" s="463">
        <v>96286.964000000007</v>
      </c>
    </row>
    <row r="35" spans="3:6" ht="30">
      <c r="C35" s="464">
        <f>C32+C34</f>
        <v>154116.62371999997</v>
      </c>
      <c r="D35" s="464">
        <f>D32+D34</f>
        <v>138949.09214000002</v>
      </c>
      <c r="E35" s="661">
        <f>E32+E34</f>
        <v>136076.96400000001</v>
      </c>
      <c r="F35" s="459" t="s">
        <v>366</v>
      </c>
    </row>
    <row r="36" spans="3:6" ht="30">
      <c r="C36" s="463">
        <f>'прил 3'!J8</f>
        <v>155621.94011000003</v>
      </c>
      <c r="D36" s="463">
        <f>'прил 3'!K8</f>
        <v>138538.39357000001</v>
      </c>
      <c r="E36" s="463">
        <f>'прил 3'!L8</f>
        <v>135529.32399999999</v>
      </c>
      <c r="F36" s="459" t="s">
        <v>365</v>
      </c>
    </row>
    <row r="38" spans="3:6" ht="30.75">
      <c r="C38" s="436">
        <f>C36-C35</f>
        <v>1505.3163900000509</v>
      </c>
      <c r="D38" s="436">
        <f>D36-D35</f>
        <v>-410.69857000000775</v>
      </c>
      <c r="E38" s="436">
        <f>E36-E35</f>
        <v>-547.64000000001397</v>
      </c>
    </row>
  </sheetData>
  <mergeCells count="6">
    <mergeCell ref="A3:E5"/>
    <mergeCell ref="C2:E2"/>
    <mergeCell ref="C1:E1"/>
    <mergeCell ref="A7:A8"/>
    <mergeCell ref="B7:B8"/>
    <mergeCell ref="C7:E7"/>
  </mergeCells>
  <phoneticPr fontId="0" type="noConversion"/>
  <conditionalFormatting sqref="A2">
    <cfRule type="expression" dxfId="2" priority="1" stopIfTrue="1">
      <formula>#REF!&lt;&gt;""</formula>
    </cfRule>
  </conditionalFormatting>
  <pageMargins left="0.7" right="0.7" top="0.75" bottom="0.75" header="0.3" footer="0.3"/>
  <pageSetup paperSize="9" scale="3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26"/>
  <sheetViews>
    <sheetView view="pageBreakPreview" topLeftCell="A4" zoomScale="60" zoomScaleNormal="55" workbookViewId="0">
      <selection activeCell="D9" sqref="D9"/>
    </sheetView>
  </sheetViews>
  <sheetFormatPr defaultColWidth="8" defaultRowHeight="15.75"/>
  <cols>
    <col min="1" max="1" width="21.42578125" style="409" customWidth="1"/>
    <col min="2" max="2" width="86.140625" style="409" customWidth="1"/>
    <col min="3" max="3" width="26.7109375" style="409" customWidth="1"/>
    <col min="4" max="4" width="24.28515625" style="409" customWidth="1"/>
    <col min="5" max="5" width="24.7109375" style="409" customWidth="1"/>
    <col min="6" max="6" width="50.140625" style="408" customWidth="1"/>
    <col min="7" max="16384" width="8" style="409"/>
  </cols>
  <sheetData>
    <row r="1" spans="1:7" s="404" customFormat="1" ht="27">
      <c r="B1" s="755"/>
      <c r="C1" s="755"/>
      <c r="D1" s="755"/>
      <c r="E1" s="755"/>
      <c r="F1" s="306"/>
    </row>
    <row r="2" spans="1:7" s="404" customFormat="1" ht="27" customHeight="1">
      <c r="A2" s="405"/>
      <c r="B2" s="406"/>
      <c r="C2" s="406"/>
      <c r="D2" s="680" t="s">
        <v>383</v>
      </c>
      <c r="E2" s="680"/>
      <c r="F2" s="407"/>
    </row>
    <row r="3" spans="1:7" s="404" customFormat="1" ht="130.5" customHeight="1">
      <c r="A3" s="405"/>
      <c r="B3" s="406"/>
      <c r="C3" s="406"/>
      <c r="D3" s="700" t="s">
        <v>408</v>
      </c>
      <c r="E3" s="700"/>
      <c r="F3" s="378"/>
      <c r="G3" s="378"/>
    </row>
    <row r="4" spans="1:7" ht="15.6" customHeight="1">
      <c r="A4" s="756" t="s">
        <v>448</v>
      </c>
      <c r="B4" s="756"/>
      <c r="C4" s="756"/>
      <c r="D4" s="756"/>
      <c r="E4" s="756"/>
    </row>
    <row r="5" spans="1:7" ht="15.6" customHeight="1">
      <c r="A5" s="756"/>
      <c r="B5" s="756"/>
      <c r="C5" s="756"/>
      <c r="D5" s="756"/>
      <c r="E5" s="756"/>
      <c r="F5" s="350"/>
    </row>
    <row r="6" spans="1:7" ht="103.9" customHeight="1">
      <c r="A6" s="756"/>
      <c r="B6" s="756"/>
      <c r="C6" s="756"/>
      <c r="D6" s="756"/>
      <c r="E6" s="756"/>
      <c r="F6" s="240"/>
    </row>
    <row r="7" spans="1:7" ht="24.75" customHeight="1">
      <c r="A7" s="410"/>
      <c r="B7" s="410"/>
      <c r="C7" s="411"/>
      <c r="E7" s="412"/>
    </row>
    <row r="8" spans="1:7" ht="25.5" customHeight="1">
      <c r="A8" s="757" t="s">
        <v>348</v>
      </c>
      <c r="B8" s="758" t="s">
        <v>349</v>
      </c>
      <c r="C8" s="759" t="s">
        <v>382</v>
      </c>
      <c r="D8" s="760"/>
      <c r="E8" s="760"/>
      <c r="F8" s="492"/>
      <c r="G8" s="493"/>
    </row>
    <row r="9" spans="1:7" s="415" customFormat="1" ht="31.15" customHeight="1">
      <c r="A9" s="757"/>
      <c r="B9" s="758"/>
      <c r="C9" s="491" t="s">
        <v>376</v>
      </c>
      <c r="D9" s="491" t="s">
        <v>377</v>
      </c>
      <c r="E9" s="491" t="s">
        <v>407</v>
      </c>
      <c r="F9" s="414"/>
    </row>
    <row r="10" spans="1:7" s="415" customFormat="1" ht="26.25">
      <c r="A10" s="416">
        <v>1</v>
      </c>
      <c r="B10" s="417">
        <v>2</v>
      </c>
      <c r="C10" s="418">
        <v>3</v>
      </c>
      <c r="D10" s="413">
        <v>4</v>
      </c>
      <c r="E10" s="413">
        <v>5</v>
      </c>
      <c r="F10" s="414"/>
    </row>
    <row r="11" spans="1:7" s="415" customFormat="1" ht="54.6" customHeight="1">
      <c r="A11" s="420" t="s">
        <v>350</v>
      </c>
      <c r="B11" s="421" t="s">
        <v>246</v>
      </c>
      <c r="C11" s="422">
        <f>C13</f>
        <v>0</v>
      </c>
      <c r="D11" s="422">
        <f>D13</f>
        <v>0</v>
      </c>
      <c r="E11" s="422">
        <f>E13</f>
        <v>0</v>
      </c>
      <c r="F11" s="414"/>
    </row>
    <row r="12" spans="1:7" s="415" customFormat="1" ht="31.15" customHeight="1">
      <c r="A12" s="423"/>
      <c r="B12" s="424" t="s">
        <v>351</v>
      </c>
      <c r="C12" s="425"/>
      <c r="D12" s="419"/>
      <c r="E12" s="419"/>
      <c r="F12" s="414"/>
    </row>
    <row r="13" spans="1:7" s="415" customFormat="1" ht="43.15" customHeight="1">
      <c r="A13" s="423">
        <v>1</v>
      </c>
      <c r="B13" s="424" t="s">
        <v>352</v>
      </c>
      <c r="C13" s="426"/>
      <c r="D13" s="426"/>
      <c r="E13" s="426"/>
      <c r="F13" s="414"/>
    </row>
    <row r="14" spans="1:7" s="415" customFormat="1" ht="54" customHeight="1">
      <c r="A14" s="423">
        <v>2</v>
      </c>
      <c r="B14" s="427" t="s">
        <v>353</v>
      </c>
      <c r="C14" s="426"/>
      <c r="D14" s="426"/>
      <c r="E14" s="426"/>
      <c r="F14" s="414"/>
    </row>
    <row r="15" spans="1:7" s="415" customFormat="1" ht="58.15" customHeight="1">
      <c r="A15" s="420">
        <v>11</v>
      </c>
      <c r="B15" s="428" t="s">
        <v>354</v>
      </c>
      <c r="C15" s="422">
        <f>C18</f>
        <v>-672.56200000000001</v>
      </c>
      <c r="D15" s="422">
        <f>D18</f>
        <v>-1008.8440000000001</v>
      </c>
      <c r="E15" s="422">
        <f>E18</f>
        <v>-1345.125</v>
      </c>
      <c r="F15" s="414"/>
    </row>
    <row r="16" spans="1:7" s="415" customFormat="1" ht="29.45" customHeight="1">
      <c r="A16" s="420"/>
      <c r="B16" s="424" t="s">
        <v>351</v>
      </c>
      <c r="C16" s="422"/>
      <c r="D16" s="422"/>
      <c r="E16" s="422"/>
      <c r="F16" s="414"/>
    </row>
    <row r="17" spans="1:6" s="415" customFormat="1" ht="29.45" customHeight="1">
      <c r="A17" s="423">
        <v>1</v>
      </c>
      <c r="B17" s="424" t="s">
        <v>352</v>
      </c>
      <c r="C17" s="422"/>
      <c r="D17" s="422"/>
      <c r="E17" s="422"/>
      <c r="F17" s="414"/>
    </row>
    <row r="18" spans="1:6" s="415" customFormat="1" ht="55.9" customHeight="1">
      <c r="A18" s="423">
        <v>2</v>
      </c>
      <c r="B18" s="427" t="s">
        <v>353</v>
      </c>
      <c r="C18" s="426">
        <f>'прил 8'!C16</f>
        <v>-672.56200000000001</v>
      </c>
      <c r="D18" s="426">
        <f>'прил 8'!D16</f>
        <v>-1008.8440000000001</v>
      </c>
      <c r="E18" s="426">
        <f>'прил 8'!E16</f>
        <v>-1345.125</v>
      </c>
      <c r="F18" s="414"/>
    </row>
    <row r="19" spans="1:6" s="415" customFormat="1" ht="36" customHeight="1">
      <c r="A19" s="423"/>
      <c r="B19" s="429" t="s">
        <v>114</v>
      </c>
      <c r="C19" s="426">
        <f>C13+C18</f>
        <v>-672.56200000000001</v>
      </c>
      <c r="D19" s="426">
        <f>D13+D18</f>
        <v>-1008.8440000000001</v>
      </c>
      <c r="E19" s="426">
        <f>E13+E18</f>
        <v>-1345.125</v>
      </c>
      <c r="F19" s="414"/>
    </row>
    <row r="24" spans="1:6">
      <c r="D24" s="430"/>
    </row>
    <row r="25" spans="1:6">
      <c r="D25" s="430"/>
    </row>
    <row r="26" spans="1:6">
      <c r="D26" s="430"/>
    </row>
  </sheetData>
  <mergeCells count="8">
    <mergeCell ref="B1:C1"/>
    <mergeCell ref="D1:E1"/>
    <mergeCell ref="D2:E2"/>
    <mergeCell ref="D3:E3"/>
    <mergeCell ref="A4:E6"/>
    <mergeCell ref="A8:A9"/>
    <mergeCell ref="B8:B9"/>
    <mergeCell ref="C8:E8"/>
  </mergeCells>
  <conditionalFormatting sqref="B1">
    <cfRule type="expression" dxfId="1" priority="2" stopIfTrue="1">
      <formula>$F1&lt;&gt;""</formula>
    </cfRule>
  </conditionalFormatting>
  <conditionalFormatting sqref="D1">
    <cfRule type="expression" dxfId="0" priority="1" stopIfTrue="1">
      <formula>$F1&lt;&gt;""</formula>
    </cfRule>
  </conditionalFormatting>
  <pageMargins left="0.7" right="0.7" top="0.75" bottom="0.75" header="0.3" footer="0.3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12</vt:i4>
      </vt:variant>
    </vt:vector>
  </HeadingPairs>
  <TitlesOfParts>
    <vt:vector size="21" baseType="lpstr">
      <vt:lpstr>Прил 1</vt:lpstr>
      <vt:lpstr>Прил 2</vt:lpstr>
      <vt:lpstr>прил 3</vt:lpstr>
      <vt:lpstr>прил 4</vt:lpstr>
      <vt:lpstr>прил 5</vt:lpstr>
      <vt:lpstr>прил 6</vt:lpstr>
      <vt:lpstr>прил 7</vt:lpstr>
      <vt:lpstr>прил 8</vt:lpstr>
      <vt:lpstr>прил 9</vt:lpstr>
      <vt:lpstr>'Прил 2'!Заголовки_для_печати</vt:lpstr>
      <vt:lpstr>'прил 3'!Заголовки_для_печати</vt:lpstr>
      <vt:lpstr>'прил 4'!Заголовки_для_печати</vt:lpstr>
      <vt:lpstr>'прил 5'!Заголовки_для_печати</vt:lpstr>
      <vt:lpstr>'Прил 2'!Область_печати</vt:lpstr>
      <vt:lpstr>'прил 3'!Область_печати</vt:lpstr>
      <vt:lpstr>'прил 4'!Область_печати</vt:lpstr>
      <vt:lpstr>'прил 5'!Область_печати</vt:lpstr>
      <vt:lpstr>'прил 6'!Область_печати</vt:lpstr>
      <vt:lpstr>'прил 7'!Область_печати</vt:lpstr>
      <vt:lpstr>'прил 8'!Область_печати</vt:lpstr>
      <vt:lpstr>'прил 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Ольга</cp:lastModifiedBy>
  <cp:lastPrinted>2023-03-31T05:37:14Z</cp:lastPrinted>
  <dcterms:created xsi:type="dcterms:W3CDTF">1996-10-08T23:32:33Z</dcterms:created>
  <dcterms:modified xsi:type="dcterms:W3CDTF">2023-04-03T11:18:02Z</dcterms:modified>
</cp:coreProperties>
</file>